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12050" yWindow="0" windowWidth="19420" windowHeight="11020" tabRatio="834" activeTab="2"/>
  </bookViews>
  <sheets>
    <sheet name="RRF этанол" sheetId="13" r:id="rId1"/>
    <sheet name="Отчет через этанол" sheetId="14" r:id="rId2"/>
    <sheet name="Правильность через РВ-2" sheetId="15" r:id="rId3"/>
    <sheet name="Raw Calibr Data_Copy" sheetId="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4" l="1"/>
  <c r="D11" i="14"/>
  <c r="D12" i="14"/>
  <c r="D13" i="14"/>
  <c r="D14" i="14"/>
  <c r="D15" i="14"/>
  <c r="D16" i="14"/>
  <c r="D17" i="14"/>
  <c r="D18" i="14"/>
  <c r="D19" i="14"/>
  <c r="D10" i="14"/>
  <c r="C1" i="14"/>
  <c r="B3" i="13"/>
  <c r="B2" i="13"/>
  <c r="B1" i="13"/>
  <c r="C2" i="14"/>
  <c r="H3" i="13"/>
  <c r="H2" i="13"/>
  <c r="H1" i="13"/>
  <c r="M11" i="15" l="1"/>
  <c r="M12" i="15"/>
  <c r="M13" i="15"/>
  <c r="M14" i="15"/>
  <c r="M15" i="15"/>
  <c r="M16" i="15"/>
  <c r="M17" i="15"/>
  <c r="M18" i="15"/>
  <c r="M19" i="15"/>
  <c r="M10" i="15"/>
  <c r="M20" i="15"/>
  <c r="L20" i="15"/>
  <c r="I20" i="15"/>
  <c r="L11" i="15"/>
  <c r="L12" i="15"/>
  <c r="L13" i="15"/>
  <c r="L14" i="15"/>
  <c r="L15" i="15"/>
  <c r="L16" i="15"/>
  <c r="L17" i="15"/>
  <c r="L18" i="15"/>
  <c r="L19" i="15"/>
  <c r="L10" i="15"/>
  <c r="K11" i="15"/>
  <c r="K12" i="15"/>
  <c r="K13" i="15"/>
  <c r="K14" i="15"/>
  <c r="K15" i="15"/>
  <c r="K16" i="15"/>
  <c r="K17" i="15"/>
  <c r="K18" i="15"/>
  <c r="K19" i="15"/>
  <c r="K10" i="15"/>
  <c r="J20" i="15"/>
  <c r="J11" i="15"/>
  <c r="J12" i="15"/>
  <c r="J13" i="15"/>
  <c r="J14" i="15"/>
  <c r="J15" i="15"/>
  <c r="J16" i="15"/>
  <c r="J17" i="15"/>
  <c r="J18" i="15"/>
  <c r="J19" i="15"/>
  <c r="J10" i="15"/>
  <c r="I11" i="15"/>
  <c r="I12" i="15"/>
  <c r="I13" i="15"/>
  <c r="I14" i="15"/>
  <c r="I15" i="15"/>
  <c r="I16" i="15"/>
  <c r="I17" i="15"/>
  <c r="I18" i="15"/>
  <c r="I19" i="15"/>
  <c r="I10" i="15"/>
  <c r="H11" i="15"/>
  <c r="H12" i="15"/>
  <c r="H13" i="15"/>
  <c r="H14" i="15"/>
  <c r="H15" i="15"/>
  <c r="H16" i="15"/>
  <c r="H17" i="15"/>
  <c r="H18" i="15"/>
  <c r="H19" i="15"/>
  <c r="H10" i="15"/>
  <c r="F20" i="15"/>
  <c r="G20" i="15" s="1"/>
  <c r="D20" i="15"/>
  <c r="C20" i="15"/>
  <c r="G11" i="15"/>
  <c r="G12" i="15"/>
  <c r="G13" i="15"/>
  <c r="G14" i="15"/>
  <c r="G15" i="15"/>
  <c r="G16" i="15"/>
  <c r="G17" i="15"/>
  <c r="G18" i="15"/>
  <c r="G19" i="15"/>
  <c r="G10" i="15"/>
  <c r="E11" i="15"/>
  <c r="E12" i="15"/>
  <c r="E13" i="15"/>
  <c r="E14" i="15"/>
  <c r="E15" i="15"/>
  <c r="E16" i="15"/>
  <c r="E17" i="15"/>
  <c r="E18" i="15"/>
  <c r="E19" i="15"/>
  <c r="E10" i="15"/>
  <c r="F10" i="15" s="1"/>
  <c r="H3" i="15"/>
  <c r="B3" i="15"/>
  <c r="H2" i="15"/>
  <c r="B2" i="15"/>
  <c r="H1" i="15"/>
  <c r="B1" i="15"/>
  <c r="F11" i="15"/>
  <c r="F12" i="15"/>
  <c r="F13" i="15"/>
  <c r="F14" i="15"/>
  <c r="F15" i="15"/>
  <c r="F16" i="15"/>
  <c r="F17" i="15"/>
  <c r="F18" i="15"/>
  <c r="F19" i="15"/>
  <c r="D13" i="15"/>
  <c r="D11" i="15"/>
  <c r="D12" i="15"/>
  <c r="D14" i="15"/>
  <c r="D16" i="15"/>
  <c r="D17" i="15"/>
  <c r="D18" i="15"/>
  <c r="D19" i="15"/>
  <c r="D10" i="15"/>
  <c r="B11" i="15"/>
  <c r="B12" i="15"/>
  <c r="B13" i="15"/>
  <c r="B14" i="15"/>
  <c r="B15" i="15"/>
  <c r="B16" i="15"/>
  <c r="B17" i="15"/>
  <c r="B18" i="15"/>
  <c r="B19" i="15"/>
  <c r="B10" i="15"/>
  <c r="B11" i="14"/>
  <c r="B12" i="14"/>
  <c r="B13" i="14"/>
  <c r="B14" i="14"/>
  <c r="B15" i="14"/>
  <c r="B16" i="14"/>
  <c r="B17" i="14"/>
  <c r="B18" i="14"/>
  <c r="B19" i="14"/>
  <c r="B10" i="14"/>
  <c r="D13" i="13"/>
  <c r="D11" i="13"/>
  <c r="D12" i="13"/>
  <c r="D14" i="13"/>
  <c r="D16" i="13"/>
  <c r="D17" i="13"/>
  <c r="D18" i="13"/>
  <c r="D19" i="13"/>
  <c r="D10" i="13"/>
  <c r="G11" i="13"/>
  <c r="G12" i="13"/>
  <c r="G13" i="13"/>
  <c r="G14" i="13"/>
  <c r="G15" i="13"/>
  <c r="G16" i="13"/>
  <c r="G17" i="13"/>
  <c r="G18" i="13"/>
  <c r="G19" i="13"/>
  <c r="G10" i="13"/>
  <c r="F11" i="13"/>
  <c r="F12" i="13"/>
  <c r="F13" i="13"/>
  <c r="F14" i="13"/>
  <c r="F15" i="13"/>
  <c r="F16" i="13"/>
  <c r="F17" i="13"/>
  <c r="F18" i="13"/>
  <c r="F19" i="13"/>
  <c r="F10" i="13"/>
  <c r="E11" i="13"/>
  <c r="E12" i="13"/>
  <c r="H12" i="13" s="1"/>
  <c r="E13" i="13"/>
  <c r="H13" i="13" s="1"/>
  <c r="E14" i="13"/>
  <c r="H14" i="13" s="1"/>
  <c r="E15" i="13"/>
  <c r="H15" i="13" s="1"/>
  <c r="E16" i="13"/>
  <c r="H16" i="13" s="1"/>
  <c r="E17" i="13"/>
  <c r="H17" i="13" s="1"/>
  <c r="E18" i="13"/>
  <c r="H18" i="13" s="1"/>
  <c r="E19" i="13"/>
  <c r="H19" i="13" s="1"/>
  <c r="E10" i="13"/>
  <c r="H11" i="13" l="1"/>
  <c r="H10" i="13"/>
</calcChain>
</file>

<file path=xl/sharedStrings.xml><?xml version="1.0" encoding="utf-8"?>
<sst xmlns="http://schemas.openxmlformats.org/spreadsheetml/2006/main" count="229" uniqueCount="96">
  <si>
    <t>File:</t>
  </si>
  <si>
    <t>Compound</t>
  </si>
  <si>
    <t>Ret Time</t>
  </si>
  <si>
    <t>Method:</t>
  </si>
  <si>
    <t>Amount</t>
  </si>
  <si>
    <t>[min]</t>
  </si>
  <si>
    <t>[mg/l АА]</t>
  </si>
  <si>
    <t>acetaldehyde</t>
  </si>
  <si>
    <t>methylacetate</t>
  </si>
  <si>
    <t>ethylacetate</t>
  </si>
  <si>
    <t>acetal</t>
  </si>
  <si>
    <t>methanol</t>
  </si>
  <si>
    <t>ethanol</t>
  </si>
  <si>
    <t>2-butanol</t>
  </si>
  <si>
    <t>1-propanol</t>
  </si>
  <si>
    <t>2-methyl-1-propanol</t>
  </si>
  <si>
    <t>1-butanol</t>
  </si>
  <si>
    <t>2-methyl-1-butanol</t>
  </si>
  <si>
    <t>3-methyl-1-butanol</t>
  </si>
  <si>
    <t>3-pentanol (ISTD)</t>
  </si>
  <si>
    <t>[mg/100g]</t>
  </si>
  <si>
    <t>[mg/100ml]</t>
  </si>
  <si>
    <t>[mg/100ml AA]</t>
  </si>
  <si>
    <t>Area 1</t>
  </si>
  <si>
    <t>Area 2</t>
  </si>
  <si>
    <t>Area 3</t>
  </si>
  <si>
    <t>"0.1"</t>
  </si>
  <si>
    <t>"0.5"</t>
  </si>
  <si>
    <t>"1.0"</t>
  </si>
  <si>
    <t>"1.5"</t>
  </si>
  <si>
    <t>"2.0"</t>
  </si>
  <si>
    <t xml:space="preserve">CalibrName </t>
  </si>
  <si>
    <t>53-38 - 0.1</t>
  </si>
  <si>
    <t>44-21 - 0.1</t>
  </si>
  <si>
    <t>01-08 - 0.1</t>
  </si>
  <si>
    <t>42-16 - 0.5</t>
  </si>
  <si>
    <t>30-48 - 1.0</t>
  </si>
  <si>
    <t>33-22 - 0.5</t>
  </si>
  <si>
    <t>50-10 - 0.5</t>
  </si>
  <si>
    <t>22-14 - 1.0</t>
  </si>
  <si>
    <t>39-02 - 1.0</t>
  </si>
  <si>
    <t>19-36 - 1.5</t>
  </si>
  <si>
    <t>11-15 - 1.5</t>
  </si>
  <si>
    <t>28-08 - 1.5</t>
  </si>
  <si>
    <t>08-16 - 2.0</t>
  </si>
  <si>
    <t>00-05 - 2.0</t>
  </si>
  <si>
    <t>17-03 2.0</t>
  </si>
  <si>
    <t>RRF ethanol</t>
  </si>
  <si>
    <t>RRF pentanol</t>
  </si>
  <si>
    <t>C:\Chem32\1\DATA\Calibration solutions raw data</t>
  </si>
  <si>
    <t>C:\Chem32\1\DATA\RUN.M</t>
  </si>
  <si>
    <t>%</t>
  </si>
  <si>
    <t>InjDateTime:</t>
  </si>
  <si>
    <t>Компонент</t>
  </si>
  <si>
    <t>ацетальдегид</t>
  </si>
  <si>
    <t>метилацетат</t>
  </si>
  <si>
    <t>этилацетат</t>
  </si>
  <si>
    <t>метанол</t>
  </si>
  <si>
    <t>2-пропанол</t>
  </si>
  <si>
    <t>этанол</t>
  </si>
  <si>
    <t>1-пропанол</t>
  </si>
  <si>
    <t>изобутанол</t>
  </si>
  <si>
    <t>1-бутанол</t>
  </si>
  <si>
    <t>изоамилол</t>
  </si>
  <si>
    <t>Имя</t>
  </si>
  <si>
    <t>образца</t>
  </si>
  <si>
    <t>Конц-ия</t>
  </si>
  <si>
    <t xml:space="preserve">мг/л </t>
  </si>
  <si>
    <t>мг/л  АА</t>
  </si>
  <si>
    <t>Площадь 1</t>
  </si>
  <si>
    <t>Площадь 2</t>
  </si>
  <si>
    <t>Площадь 3</t>
  </si>
  <si>
    <t>РВ-1</t>
  </si>
  <si>
    <t>РВ-2</t>
  </si>
  <si>
    <t>RRF этанол</t>
  </si>
  <si>
    <t>Площадь</t>
  </si>
  <si>
    <t>Коецентрация</t>
  </si>
  <si>
    <t>Расчет количественного содержания исследуемых летучих комопнентов в размерности "мг/л АА" в образце РВ-2.</t>
  </si>
  <si>
    <t>1-ое изм. РВ-2</t>
  </si>
  <si>
    <t>2-ое изм. РВ-2</t>
  </si>
  <si>
    <t>3-ее изм. РВ-2</t>
  </si>
  <si>
    <t>RawDataFile:</t>
  </si>
  <si>
    <t>метанол, % (v/v)</t>
  </si>
  <si>
    <t>Сертификат</t>
  </si>
  <si>
    <t>конц-ия</t>
  </si>
  <si>
    <t>[мг/л АА]</t>
  </si>
  <si>
    <t>[мг/л ]</t>
  </si>
  <si>
    <t xml:space="preserve">Величины концентраций летучих компонентов из сертифката на стандартаный раствор РВ-1 заносят в ячейки С10:С19 </t>
  </si>
  <si>
    <t>Расчет количественного содержания исследуемых летучих комопнентов в размерности "мг/л АА" в стандартном образце РВ-2 и сравнение с данными из сертифката.</t>
  </si>
  <si>
    <t>RawDataFile &amp;  InjDateTime:</t>
  </si>
  <si>
    <t xml:space="preserve">Величины концентраций летучих компонентов из сертифката на стандартаный раствор РВ-2 заносят в ячейки С10:С19 </t>
  </si>
  <si>
    <t>Измеренная</t>
  </si>
  <si>
    <t>Относит.</t>
  </si>
  <si>
    <t>смещение,</t>
  </si>
  <si>
    <t>Контрольный образец:</t>
  </si>
  <si>
    <t>Наименование испытуемого образца: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</si>
</sst>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0.0"/>
  </numFmts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" fillId="0" borderId="3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top"/>
    </xf>
    <xf numFmtId="165" fontId="1" fillId="0" borderId="8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 vertical="top"/>
    </xf>
    <xf numFmtId="165" fontId="1" fillId="0" borderId="4" xfId="0" applyNumberFormat="1" applyFont="1" applyBorder="1" applyAlignment="1">
      <alignment horizontal="right"/>
    </xf>
    <xf numFmtId="165" fontId="1" fillId="0" borderId="0" xfId="0" applyNumberFormat="1" applyFont="1"/>
    <xf numFmtId="0" fontId="1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7" fontId="0" fillId="0" borderId="0" xfId="0" applyNumberFormat="1"/>
    <xf numFmtId="0" fontId="1" fillId="0" borderId="8" xfId="0" applyFont="1" applyBorder="1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12" xfId="0" applyBorder="1"/>
    <xf numFmtId="165" fontId="1" fillId="0" borderId="13" xfId="0" applyNumberFormat="1" applyFont="1" applyBorder="1"/>
    <xf numFmtId="0" fontId="0" fillId="0" borderId="8" xfId="0" applyBorder="1"/>
    <xf numFmtId="0" fontId="0" fillId="0" borderId="13" xfId="0" applyBorder="1"/>
    <xf numFmtId="0" fontId="0" fillId="0" borderId="16" xfId="0" applyBorder="1"/>
    <xf numFmtId="0" fontId="0" fillId="0" borderId="11" xfId="0" applyBorder="1"/>
    <xf numFmtId="165" fontId="1" fillId="0" borderId="16" xfId="0" applyNumberFormat="1" applyFont="1" applyBorder="1"/>
    <xf numFmtId="0" fontId="1" fillId="0" borderId="14" xfId="0" applyFont="1" applyBorder="1"/>
    <xf numFmtId="0" fontId="1" fillId="0" borderId="12" xfId="0" applyFont="1" applyBorder="1"/>
    <xf numFmtId="0" fontId="1" fillId="0" borderId="8" xfId="0" applyFont="1" applyBorder="1"/>
    <xf numFmtId="165" fontId="0" fillId="0" borderId="8" xfId="0" applyNumberFormat="1" applyBorder="1"/>
    <xf numFmtId="0" fontId="1" fillId="0" borderId="11" xfId="0" applyFont="1" applyBorder="1"/>
    <xf numFmtId="0" fontId="0" fillId="0" borderId="9" xfId="0" applyBorder="1"/>
    <xf numFmtId="165" fontId="1" fillId="0" borderId="8" xfId="0" applyNumberFormat="1" applyFont="1" applyBorder="1"/>
    <xf numFmtId="165" fontId="1" fillId="0" borderId="15" xfId="0" applyNumberFormat="1" applyFont="1" applyBorder="1"/>
    <xf numFmtId="0" fontId="5" fillId="0" borderId="0" xfId="0" applyFont="1" applyAlignment="1">
      <alignment horizontal="center" vertical="center"/>
    </xf>
    <xf numFmtId="165" fontId="1" fillId="0" borderId="12" xfId="0" applyNumberFormat="1" applyFont="1" applyBorder="1"/>
    <xf numFmtId="165" fontId="1" fillId="0" borderId="13" xfId="0" applyNumberFormat="1" applyFont="1" applyBorder="1" applyAlignment="1">
      <alignment horizontal="right" vertical="center"/>
    </xf>
    <xf numFmtId="165" fontId="1" fillId="0" borderId="14" xfId="0" applyNumberFormat="1" applyFont="1" applyBorder="1"/>
    <xf numFmtId="0" fontId="2" fillId="0" borderId="0" xfId="0" applyFont="1"/>
    <xf numFmtId="0" fontId="2" fillId="0" borderId="1" xfId="0" applyFont="1" applyBorder="1" applyAlignment="1">
      <alignment vertical="top"/>
    </xf>
    <xf numFmtId="0" fontId="5" fillId="0" borderId="0" xfId="0" applyFont="1"/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7" fontId="1" fillId="0" borderId="3" xfId="0" applyNumberFormat="1" applyFont="1" applyBorder="1" applyAlignment="1">
      <alignment horizontal="right" vertical="center"/>
    </xf>
    <xf numFmtId="165" fontId="0" fillId="0" borderId="15" xfId="0" applyNumberFormat="1" applyBorder="1"/>
    <xf numFmtId="0" fontId="6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7" fontId="0" fillId="0" borderId="13" xfId="0" applyNumberFormat="1" applyBorder="1"/>
    <xf numFmtId="167" fontId="1" fillId="0" borderId="8" xfId="0" applyNumberFormat="1" applyFont="1" applyBorder="1"/>
    <xf numFmtId="0" fontId="2" fillId="0" borderId="9" xfId="0" applyFont="1" applyBorder="1" applyAlignment="1">
      <alignment horizontal="center" vertical="center"/>
    </xf>
    <xf numFmtId="0" fontId="0" fillId="0" borderId="10" xfId="0" applyBorder="1"/>
    <xf numFmtId="0" fontId="2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7" fontId="1" fillId="0" borderId="13" xfId="0" applyNumberFormat="1" applyFont="1" applyBorder="1"/>
    <xf numFmtId="0" fontId="4" fillId="0" borderId="8" xfId="0" applyFont="1" applyBorder="1" applyAlignment="1">
      <alignment vertical="center"/>
    </xf>
    <xf numFmtId="165" fontId="1" fillId="2" borderId="6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 vertical="top"/>
    </xf>
    <xf numFmtId="165" fontId="1" fillId="2" borderId="3" xfId="0" applyNumberFormat="1" applyFont="1" applyFill="1" applyBorder="1" applyAlignment="1">
      <alignment horizontal="right" vertical="center"/>
    </xf>
    <xf numFmtId="165" fontId="1" fillId="0" borderId="17" xfId="0" applyNumberFormat="1" applyFont="1" applyBorder="1"/>
    <xf numFmtId="0" fontId="0" fillId="0" borderId="18" xfId="0" applyBorder="1"/>
    <xf numFmtId="165" fontId="1" fillId="0" borderId="19" xfId="0" applyNumberFormat="1" applyFont="1" applyBorder="1"/>
    <xf numFmtId="0" fontId="0" fillId="0" borderId="17" xfId="0" applyBorder="1"/>
    <xf numFmtId="165" fontId="1" fillId="0" borderId="19" xfId="0" applyNumberFormat="1" applyFont="1" applyBorder="1" applyAlignment="1">
      <alignment horizontal="right"/>
    </xf>
    <xf numFmtId="0" fontId="0" fillId="0" borderId="19" xfId="0" applyBorder="1"/>
    <xf numFmtId="167" fontId="1" fillId="0" borderId="12" xfId="0" applyNumberFormat="1" applyFont="1" applyBorder="1"/>
    <xf numFmtId="165" fontId="1" fillId="0" borderId="11" xfId="0" applyNumberFormat="1" applyFont="1" applyBorder="1" applyAlignment="1">
      <alignment horizontal="right" vertical="center"/>
    </xf>
    <xf numFmtId="165" fontId="1" fillId="0" borderId="13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right" vertical="top"/>
    </xf>
    <xf numFmtId="167" fontId="1" fillId="0" borderId="13" xfId="0" applyNumberFormat="1" applyFont="1" applyBorder="1" applyAlignment="1">
      <alignment horizontal="right" vertical="center"/>
    </xf>
    <xf numFmtId="0" fontId="7" fillId="0" borderId="0" xfId="0" applyFont="1"/>
    <xf numFmtId="0" fontId="2" fillId="0" borderId="10" xfId="0" applyFont="1" applyBorder="1" applyAlignment="1">
      <alignment horizontal="center" vertical="center"/>
    </xf>
    <xf numFmtId="2" fontId="0" fillId="0" borderId="12" xfId="0" applyNumberFormat="1" applyBorder="1"/>
    <xf numFmtId="167" fontId="0" fillId="0" borderId="13" xfId="0" applyNumberFormat="1" applyBorder="1" applyAlignment="1">
      <alignment horizontal="center" vertical="center"/>
    </xf>
    <xf numFmtId="167" fontId="0" fillId="0" borderId="12" xfId="0" applyNumberFormat="1" applyBorder="1"/>
    <xf numFmtId="167" fontId="0" fillId="0" borderId="8" xfId="0" applyNumberFormat="1" applyBorder="1"/>
    <xf numFmtId="2" fontId="0" fillId="0" borderId="14" xfId="0" applyNumberFormat="1" applyBorder="1"/>
    <xf numFmtId="167" fontId="0" fillId="0" borderId="16" xfId="0" applyNumberFormat="1" applyBorder="1" applyAlignment="1">
      <alignment horizontal="center" vertical="center"/>
    </xf>
    <xf numFmtId="0" fontId="0" fillId="0" borderId="15" xfId="0" applyBorder="1"/>
    <xf numFmtId="2" fontId="0" fillId="0" borderId="8" xfId="0" applyNumberFormat="1" applyBorder="1"/>
    <xf numFmtId="2" fontId="0" fillId="0" borderId="13" xfId="0" applyNumberFormat="1" applyBorder="1"/>
    <xf numFmtId="2" fontId="0" fillId="0" borderId="15" xfId="0" applyNumberFormat="1" applyBorder="1"/>
    <xf numFmtId="167" fontId="0" fillId="0" borderId="16" xfId="0" applyNumberFormat="1" applyBorder="1"/>
    <xf numFmtId="166" fontId="0" fillId="0" borderId="16" xfId="0" applyNumberFormat="1" applyFill="1" applyBorder="1"/>
    <xf numFmtId="166" fontId="0" fillId="0" borderId="15" xfId="0" applyNumberFormat="1" applyFill="1" applyBorder="1"/>
    <xf numFmtId="167" fontId="0" fillId="0" borderId="16" xfId="0" applyNumberFormat="1" applyFill="1" applyBorder="1" applyAlignment="1">
      <alignment horizontal="center" vertical="center"/>
    </xf>
    <xf numFmtId="166" fontId="0" fillId="0" borderId="18" xfId="0" applyNumberFormat="1" applyFill="1" applyBorder="1"/>
    <xf numFmtId="167" fontId="0" fillId="0" borderId="19" xfId="0" applyNumberFormat="1" applyBorder="1" applyAlignment="1">
      <alignment horizontal="center" vertical="center"/>
    </xf>
    <xf numFmtId="0" fontId="8" fillId="0" borderId="0" xfId="0" applyFont="1"/>
    <xf numFmtId="0" fontId="4" fillId="0" borderId="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547687</xdr:colOff>
      <xdr:row>7</xdr:row>
      <xdr:rowOff>148981</xdr:rowOff>
    </xdr:from>
    <xdr:to>
      <xdr:col>22</xdr:col>
      <xdr:colOff>191503</xdr:colOff>
      <xdr:row>32</xdr:row>
      <xdr:rowOff>86909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7812" y="1403106"/>
          <a:ext cx="7978191" cy="440674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549804</xdr:colOff>
          <xdr:row>0</xdr:row>
          <xdr:rowOff>150813</xdr:rowOff>
        </xdr:from>
        <xdr:to>
          <xdr:col>16</xdr:col>
          <xdr:colOff>300566</xdr:colOff>
          <xdr:row>7</xdr:row>
          <xdr:rowOff>152930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916214</xdr:colOff>
          <xdr:row>1</xdr:row>
          <xdr:rowOff>76880</xdr:rowOff>
        </xdr:from>
        <xdr:to>
          <xdr:col>7</xdr:col>
          <xdr:colOff>449489</xdr:colOff>
          <xdr:row>5</xdr:row>
          <xdr:rowOff>67808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399143</xdr:colOff>
      <xdr:row>6</xdr:row>
      <xdr:rowOff>36285</xdr:rowOff>
    </xdr:from>
    <xdr:to>
      <xdr:col>26</xdr:col>
      <xdr:colOff>587826</xdr:colOff>
      <xdr:row>22</xdr:row>
      <xdr:rowOff>190500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82" t="37829" r="49319" b="27293"/>
        <a:stretch/>
      </xdr:blipFill>
      <xdr:spPr>
        <a:xfrm>
          <a:off x="14205857" y="1197428"/>
          <a:ext cx="8089898" cy="3302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361950</xdr:colOff>
          <xdr:row>0</xdr:row>
          <xdr:rowOff>50800</xdr:rowOff>
        </xdr:from>
        <xdr:to>
          <xdr:col>11</xdr:col>
          <xdr:colOff>990600</xdr:colOff>
          <xdr:row>5</xdr:row>
          <xdr:rowOff>196850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292100</xdr:colOff>
          <xdr:row>0</xdr:row>
          <xdr:rowOff>101600</xdr:rowOff>
        </xdr:from>
        <xdr:to>
          <xdr:col>20</xdr:col>
          <xdr:colOff>120650</xdr:colOff>
          <xdr:row>6</xdr:row>
          <xdr:rowOff>88900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080;&#1073;&#1088;&#1086;&#1074;&#1082;&#1072;_&#1087;&#1086;_&#1056;&#1042;_8405-2003/101F0301.D/101F03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080;&#1073;&#1088;&#1086;&#1074;&#1082;&#1072;_&#1087;&#1086;_&#1056;&#1042;_8405-2003/101F0601.D/101F06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080;&#1073;&#1088;&#1086;&#1074;&#1082;&#1072;_&#1087;&#1086;_&#1056;&#1042;_8405-2003/101F0901.D/101F09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080;&#1073;&#1088;&#1086;&#1074;&#1082;&#1072;_&#1087;&#1086;_&#1056;&#1042;_8405-2003/RV200000.D/RV200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080;&#1073;&#1088;&#1086;&#1074;&#1082;&#1072;_&#1087;&#1086;_&#1056;&#1042;_8405-2003/102F0201.D/102F0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080;&#1073;&#1088;&#1086;&#1074;&#1082;&#1072;_&#1087;&#1086;_&#1056;&#1042;_8405-2003/102F0501.D/102F05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080;&#1073;&#1088;&#1086;&#1074;&#1082;&#1072;_&#1087;&#1086;_&#1056;&#1042;_8405-2003/102F0801.D/102F08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080;&#1073;&#1088;&#1086;&#1074;&#1082;&#1072;_&#1087;&#1086;_&#1056;&#1042;_8405-2003/RV200002.D/RV200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lumns"/>
      <sheetName val="ModuleInfo"/>
      <sheetName val="TargetMass"/>
      <sheetName val="Compound"/>
      <sheetName val="CompGroup"/>
      <sheetName val="TimeRefGroup"/>
      <sheetName val="Signal"/>
      <sheetName val="Peak"/>
      <sheetName val="ISTD"/>
      <sheetName val="QuantParm"/>
      <sheetName val="ErrorReport"/>
      <sheetName val="ControlLimits"/>
      <sheetName val="peaksumcalc"/>
      <sheetName val="peaksumcalc1"/>
      <sheetName val="PeakSumCalcT1"/>
      <sheetName val="FileInfo1"/>
      <sheetName val="IntResults1"/>
    </sheetNames>
    <sheetDataSet>
      <sheetData sheetId="0">
        <row r="28">
          <cell r="B28" t="str">
            <v xml:space="preserve">11.06.2020 15:01:43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H2" t="str">
            <v>C:\CHEM32\1\DATA\КАЛИБРОВКА_ПО_РВ_8405-2003\101F0301.D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G2">
            <v>4.9743576049804687</v>
          </cell>
        </row>
        <row r="3">
          <cell r="G3">
            <v>4.8259224891662598</v>
          </cell>
        </row>
        <row r="4">
          <cell r="G4">
            <v>6.178520679473877</v>
          </cell>
        </row>
        <row r="5">
          <cell r="G5">
            <v>51.271533966064453</v>
          </cell>
        </row>
        <row r="6">
          <cell r="G6">
            <v>5.4995379447937012</v>
          </cell>
        </row>
        <row r="7">
          <cell r="G7">
            <v>289707.78125</v>
          </cell>
        </row>
        <row r="8">
          <cell r="G8">
            <v>8.5394096374511719</v>
          </cell>
        </row>
        <row r="9">
          <cell r="G9">
            <v>11.490135192871094</v>
          </cell>
        </row>
        <row r="10">
          <cell r="G10">
            <v>10.015424728393555</v>
          </cell>
        </row>
        <row r="11">
          <cell r="G11">
            <v>11.841719627380371</v>
          </cell>
        </row>
      </sheetData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lumns"/>
      <sheetName val="ModuleInfo"/>
      <sheetName val="TargetMass"/>
      <sheetName val="Compound"/>
      <sheetName val="CompGroup"/>
      <sheetName val="TimeRefGroup"/>
      <sheetName val="Signal"/>
      <sheetName val="Peak"/>
      <sheetName val="ISTD"/>
      <sheetName val="QuantParm"/>
      <sheetName val="ErrorReport"/>
      <sheetName val="ControlLimits"/>
      <sheetName val="peaksumcalc"/>
      <sheetName val="peaksumcalc1"/>
      <sheetName val="PeakSumCalcT1"/>
      <sheetName val="FileInfo1"/>
      <sheetName val="IntResults1"/>
    </sheetNames>
    <sheetDataSet>
      <sheetData sheetId="0">
        <row r="28">
          <cell r="B28" t="str">
            <v xml:space="preserve">11.06.2020 16:10:21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H2" t="str">
            <v>C:\CHEM32\1\DATA\КАЛИБРОВКА_ПО_РВ_8405-2003\101F0601.D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G2">
            <v>5.0799241065979004</v>
          </cell>
        </row>
        <row r="3">
          <cell r="G3">
            <v>4.8155913352966309</v>
          </cell>
        </row>
        <row r="4">
          <cell r="G4">
            <v>6.1651849746704102</v>
          </cell>
        </row>
        <row r="5">
          <cell r="G5">
            <v>51.337745666503906</v>
          </cell>
        </row>
        <row r="6">
          <cell r="G6">
            <v>5.9040889739990234</v>
          </cell>
        </row>
        <row r="7">
          <cell r="G7">
            <v>290284.875</v>
          </cell>
        </row>
        <row r="8">
          <cell r="G8">
            <v>8.1015501022338867</v>
          </cell>
        </row>
        <row r="9">
          <cell r="G9">
            <v>11.511570930480957</v>
          </cell>
        </row>
        <row r="10">
          <cell r="G10">
            <v>10.109489440917969</v>
          </cell>
        </row>
        <row r="11">
          <cell r="G11">
            <v>11.826139450073242</v>
          </cell>
        </row>
      </sheetData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lumns"/>
      <sheetName val="ModuleInfo"/>
      <sheetName val="TargetMass"/>
      <sheetName val="Compound"/>
      <sheetName val="CompGroup"/>
      <sheetName val="TimeRefGroup"/>
      <sheetName val="Signal"/>
      <sheetName val="Peak"/>
      <sheetName val="ISTD"/>
      <sheetName val="QuantParm"/>
      <sheetName val="ErrorReport"/>
      <sheetName val="ControlLimits"/>
      <sheetName val="peaksumcalc"/>
      <sheetName val="peaksumcalc1"/>
      <sheetName val="PeakSumCalcT1"/>
      <sheetName val="FileInfo1"/>
      <sheetName val="IntResults1"/>
    </sheetNames>
    <sheetDataSet>
      <sheetData sheetId="0">
        <row r="28">
          <cell r="B28" t="str">
            <v xml:space="preserve">11.06.2020 17:18:48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H2" t="str">
            <v>C:\CHEM32\1\DATA\КАЛИБРОВКА_ПО_РВ_8405-2003\101F0901.D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G2">
            <v>5.0171427726745605</v>
          </cell>
        </row>
        <row r="3">
          <cell r="G3">
            <v>4.8253350257873535</v>
          </cell>
        </row>
        <row r="4">
          <cell r="G4">
            <v>6.1959071159362793</v>
          </cell>
        </row>
        <row r="5">
          <cell r="G5">
            <v>51.542701721191406</v>
          </cell>
        </row>
        <row r="6">
          <cell r="G6">
            <v>5.687345027923584</v>
          </cell>
        </row>
        <row r="7">
          <cell r="G7">
            <v>290725.8125</v>
          </cell>
        </row>
        <row r="8">
          <cell r="G8">
            <v>9.2881946563720703</v>
          </cell>
        </row>
        <row r="9">
          <cell r="G9">
            <v>11.542744636535645</v>
          </cell>
        </row>
        <row r="10">
          <cell r="G10">
            <v>10.094903945922852</v>
          </cell>
        </row>
        <row r="11">
          <cell r="G11">
            <v>11.850829124450684</v>
          </cell>
        </row>
      </sheetData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lumns"/>
      <sheetName val="ModuleInfo"/>
      <sheetName val="TargetMass"/>
      <sheetName val="Compound"/>
      <sheetName val="CompGroup"/>
      <sheetName val="TimeRefGroup"/>
      <sheetName val="Signal"/>
      <sheetName val="Peak"/>
      <sheetName val="ISTD"/>
      <sheetName val="QuantParm"/>
      <sheetName val="ErrorReport"/>
      <sheetName val="ControlLimits"/>
      <sheetName val="peaksumcalc"/>
      <sheetName val="peaksumcalc1"/>
      <sheetName val="PeakSumCalcT1"/>
      <sheetName val="FileInfo1"/>
      <sheetName val="IntResults1"/>
    </sheetNames>
    <sheetDataSet>
      <sheetData sheetId="0">
        <row r="28">
          <cell r="B28" t="str">
            <v xml:space="preserve">04.11.2020 11:14:20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G2">
            <v>2.0847079753875732</v>
          </cell>
        </row>
        <row r="3">
          <cell r="G3">
            <v>2.2835586071014404</v>
          </cell>
        </row>
        <row r="4">
          <cell r="G4">
            <v>3.1054816246032715</v>
          </cell>
        </row>
        <row r="5">
          <cell r="G5">
            <v>24.920061111450195</v>
          </cell>
        </row>
        <row r="6">
          <cell r="G6">
            <v>2.1887292861938477</v>
          </cell>
        </row>
        <row r="7">
          <cell r="G7">
            <v>282382.125</v>
          </cell>
        </row>
        <row r="8">
          <cell r="G8">
            <v>2.52927565574646</v>
          </cell>
        </row>
        <row r="9">
          <cell r="G9">
            <v>5.4391517639160156</v>
          </cell>
        </row>
        <row r="10">
          <cell r="G10">
            <v>4.7653183937072754</v>
          </cell>
        </row>
        <row r="11">
          <cell r="G11">
            <v>5.6652274131774902</v>
          </cell>
        </row>
      </sheetData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lumns"/>
      <sheetName val="ModuleInfo"/>
      <sheetName val="TargetMass"/>
      <sheetName val="Compound"/>
      <sheetName val="CompGroup"/>
      <sheetName val="TimeRefGroup"/>
      <sheetName val="Signal"/>
      <sheetName val="Peak"/>
      <sheetName val="ISTD"/>
      <sheetName val="QuantParm"/>
      <sheetName val="ErrorReport"/>
      <sheetName val="ControlLimits"/>
      <sheetName val="peaksumcalc"/>
      <sheetName val="peaksumcalc1"/>
      <sheetName val="PeakSumCalcT1"/>
      <sheetName val="FileInfo1"/>
      <sheetName val="IntResults1"/>
    </sheetNames>
    <sheetDataSet>
      <sheetData sheetId="0">
        <row r="28">
          <cell r="B28" t="str">
            <v xml:space="preserve">11.06.2020 14:38:49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H2" t="str">
            <v>C:\CHEM32\1\DATA\КАЛИБРОВКА_ПО_РВ_8405-2003\102F0201.D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G2">
            <v>2.4616549015045166</v>
          </cell>
        </row>
        <row r="3">
          <cell r="G3">
            <v>2.339055061340332</v>
          </cell>
        </row>
        <row r="4">
          <cell r="G4">
            <v>3.1382365226745605</v>
          </cell>
        </row>
        <row r="5">
          <cell r="G5">
            <v>26.429292678833008</v>
          </cell>
        </row>
        <row r="6">
          <cell r="G6">
            <v>2.1382477283477783</v>
          </cell>
        </row>
        <row r="7">
          <cell r="G7">
            <v>294854.78125</v>
          </cell>
        </row>
        <row r="8">
          <cell r="G8">
            <v>4.2549319267272949</v>
          </cell>
        </row>
        <row r="9">
          <cell r="G9">
            <v>5.8701739311218262</v>
          </cell>
        </row>
        <row r="10">
          <cell r="G10">
            <v>5.1756472587585449</v>
          </cell>
        </row>
        <row r="11">
          <cell r="G11">
            <v>6.117487907409668</v>
          </cell>
        </row>
      </sheetData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lumns"/>
      <sheetName val="ModuleInfo"/>
      <sheetName val="TargetMass"/>
      <sheetName val="Compound"/>
      <sheetName val="CompGroup"/>
      <sheetName val="TimeRefGroup"/>
      <sheetName val="Signal"/>
      <sheetName val="Peak"/>
      <sheetName val="ISTD"/>
      <sheetName val="QuantParm"/>
      <sheetName val="ErrorReport"/>
      <sheetName val="ControlLimits"/>
      <sheetName val="peaksumcalc"/>
      <sheetName val="peaksumcalc1"/>
      <sheetName val="PeakSumCalcT1"/>
      <sheetName val="FileInfo1"/>
      <sheetName val="IntResults1"/>
    </sheetNames>
    <sheetDataSet>
      <sheetData sheetId="0">
        <row r="28">
          <cell r="B28" t="str">
            <v xml:space="preserve">11.06.2020 15:47:29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H2" t="str">
            <v>C:\CHEM32\1\DATA\КАЛИБРОВКА_ПО_РВ_8405-2003\102F0501.D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G2">
            <v>2.5588057041168213</v>
          </cell>
        </row>
        <row r="3">
          <cell r="G3">
            <v>2.4625072479248047</v>
          </cell>
        </row>
        <row r="4">
          <cell r="G4">
            <v>3.1331338882446289</v>
          </cell>
        </row>
        <row r="5">
          <cell r="G5">
            <v>26.581380844116211</v>
          </cell>
        </row>
        <row r="6">
          <cell r="G6">
            <v>2.7607095241546631</v>
          </cell>
        </row>
        <row r="7">
          <cell r="G7">
            <v>293154.4375</v>
          </cell>
        </row>
        <row r="8">
          <cell r="G8">
            <v>4.4901366233825684</v>
          </cell>
        </row>
        <row r="9">
          <cell r="G9">
            <v>5.8126997947692871</v>
          </cell>
        </row>
        <row r="10">
          <cell r="G10">
            <v>5.0113067626953125</v>
          </cell>
        </row>
        <row r="11">
          <cell r="G11">
            <v>6.0171904563903809</v>
          </cell>
        </row>
      </sheetData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lumns"/>
      <sheetName val="ModuleInfo"/>
      <sheetName val="TargetMass"/>
      <sheetName val="Compound"/>
      <sheetName val="CompGroup"/>
      <sheetName val="TimeRefGroup"/>
      <sheetName val="Signal"/>
      <sheetName val="Peak"/>
      <sheetName val="ISTD"/>
      <sheetName val="QuantParm"/>
      <sheetName val="ErrorReport"/>
      <sheetName val="ControlLimits"/>
      <sheetName val="peaksumcalc"/>
      <sheetName val="peaksumcalc1"/>
      <sheetName val="PeakSumCalcT1"/>
      <sheetName val="FileInfo1"/>
      <sheetName val="IntResults1"/>
    </sheetNames>
    <sheetDataSet>
      <sheetData sheetId="0">
        <row r="28">
          <cell r="B28" t="str">
            <v xml:space="preserve">11.06.2020 16:56:01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H2" t="str">
            <v>C:\CHEM32\1\DATA\КАЛИБРОВКА_ПО_РВ_8405-2003\102F0801.D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G2">
            <v>2.5231277942657471</v>
          </cell>
        </row>
        <row r="3">
          <cell r="G3">
            <v>2.3888111114501953</v>
          </cell>
        </row>
        <row r="4">
          <cell r="G4">
            <v>2.9463686943054199</v>
          </cell>
        </row>
        <row r="5">
          <cell r="G5">
            <v>26.274911880493164</v>
          </cell>
        </row>
        <row r="6">
          <cell r="G6">
            <v>2.3441517353057861</v>
          </cell>
        </row>
        <row r="7">
          <cell r="G7">
            <v>291724.125</v>
          </cell>
        </row>
        <row r="8">
          <cell r="G8">
            <v>4.2999677658081055</v>
          </cell>
        </row>
        <row r="9">
          <cell r="G9">
            <v>5.7493448257446289</v>
          </cell>
        </row>
        <row r="10">
          <cell r="G10">
            <v>5.1529054641723633</v>
          </cell>
        </row>
        <row r="11">
          <cell r="G11">
            <v>5.9483165740966797</v>
          </cell>
        </row>
      </sheetData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lumns"/>
      <sheetName val="ModuleInfo"/>
      <sheetName val="TargetMass"/>
      <sheetName val="Compound"/>
      <sheetName val="CompGroup"/>
      <sheetName val="TimeRefGroup"/>
      <sheetName val="Signal"/>
      <sheetName val="Peak"/>
      <sheetName val="ISTD"/>
      <sheetName val="QuantParm"/>
      <sheetName val="ErrorReport"/>
      <sheetName val="ControlLimits"/>
      <sheetName val="peaksumcalc"/>
      <sheetName val="peaksumcalc1"/>
      <sheetName val="PeakSumCalcT1"/>
      <sheetName val="FileInfo1"/>
      <sheetName val="IntResul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H2" t="str">
            <v>C:\CHEM32\1\DATA\КАЛИБРОВКА_ПО_РВ_8405-2003\RV200002.D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6" Type="http://schemas.openxmlformats.org/officeDocument/2006/relationships/image" Target="../media/image4.e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zoomScale="80" zoomScaleNormal="80" workbookViewId="0">
      <selection activeCell="E10" sqref="E10"/>
    </sheetView>
  </sheetViews>
  <sheetFormatPr defaultRowHeight="12.5" x14ac:dyDescent="0.25"/>
  <cols>
    <col min="1" max="1" width="33.54296875" customWidth="1"/>
    <col min="2" max="2" width="11.08984375" customWidth="1"/>
    <col min="3" max="3" width="12.453125" customWidth="1"/>
    <col min="4" max="4" width="11.81640625" customWidth="1"/>
    <col min="5" max="5" width="11.08984375" customWidth="1"/>
    <col min="6" max="6" width="12.90625" customWidth="1"/>
    <col min="7" max="7" width="12" customWidth="1"/>
    <col min="9" max="9" width="9.54296875" customWidth="1"/>
    <col min="10" max="10" width="14.26953125" customWidth="1"/>
  </cols>
  <sheetData>
    <row r="1" spans="1:9" ht="15" x14ac:dyDescent="0.3">
      <c r="A1" s="37" t="s">
        <v>89</v>
      </c>
      <c r="B1" s="37" t="str">
        <f>[1]Signal!$H$2</f>
        <v>C:\CHEM32\1\DATA\КАЛИБРОВКА_ПО_РВ_8405-2003\101F0301.D</v>
      </c>
      <c r="H1" s="37" t="str">
        <f>[1]Sheet1!$B$28</f>
        <v xml:space="preserve">11.06.2020 15:01:43 </v>
      </c>
    </row>
    <row r="2" spans="1:9" ht="15" x14ac:dyDescent="0.3">
      <c r="A2" s="37" t="s">
        <v>89</v>
      </c>
      <c r="B2" s="37" t="str">
        <f>[2]Signal!$H$2</f>
        <v>C:\CHEM32\1\DATA\КАЛИБРОВКА_ПО_РВ_8405-2003\101F0601.D</v>
      </c>
      <c r="H2" s="37" t="str">
        <f>[2]Sheet1!$B$28</f>
        <v xml:space="preserve">11.06.2020 16:10:21 </v>
      </c>
    </row>
    <row r="3" spans="1:9" ht="15" x14ac:dyDescent="0.3">
      <c r="A3" s="37" t="s">
        <v>89</v>
      </c>
      <c r="B3" s="37" t="str">
        <f>[3]Signal!$H$2</f>
        <v>C:\CHEM32\1\DATA\КАЛИБРОВКА_ПО_РВ_8405-2003\101F0901.D</v>
      </c>
      <c r="H3" s="37" t="str">
        <f>[3]Sheet1!$B$28</f>
        <v xml:space="preserve">11.06.2020 17:18:48 </v>
      </c>
    </row>
    <row r="6" spans="1:9" ht="14" x14ac:dyDescent="0.3">
      <c r="C6" s="100" t="s">
        <v>83</v>
      </c>
      <c r="D6" s="100" t="s">
        <v>83</v>
      </c>
    </row>
    <row r="7" spans="1:9" ht="15" x14ac:dyDescent="0.25">
      <c r="B7" s="33" t="s">
        <v>64</v>
      </c>
      <c r="C7" s="3" t="s">
        <v>66</v>
      </c>
      <c r="D7" s="3" t="s">
        <v>66</v>
      </c>
      <c r="E7" s="3" t="s">
        <v>69</v>
      </c>
      <c r="F7" s="3" t="s">
        <v>70</v>
      </c>
      <c r="G7" s="3" t="s">
        <v>71</v>
      </c>
    </row>
    <row r="8" spans="1:9" ht="15" x14ac:dyDescent="0.3">
      <c r="A8" s="37" t="s">
        <v>53</v>
      </c>
      <c r="B8" s="3" t="s">
        <v>65</v>
      </c>
      <c r="C8" s="3" t="s">
        <v>67</v>
      </c>
      <c r="D8" s="3" t="s">
        <v>68</v>
      </c>
      <c r="E8" s="3"/>
      <c r="H8" s="17" t="s">
        <v>74</v>
      </c>
      <c r="I8" s="3"/>
    </row>
    <row r="9" spans="1:9" ht="15" x14ac:dyDescent="0.25">
      <c r="B9" s="33" t="s">
        <v>72</v>
      </c>
      <c r="D9" s="3"/>
    </row>
    <row r="10" spans="1:9" ht="15.5" x14ac:dyDescent="0.35">
      <c r="A10" s="1" t="s">
        <v>54</v>
      </c>
      <c r="B10" s="33"/>
      <c r="C10">
        <v>9.6</v>
      </c>
      <c r="D10">
        <f>C10/40*100</f>
        <v>24</v>
      </c>
      <c r="E10" s="13">
        <f>[1]PeakSumCalcT1!$G2</f>
        <v>4.9743576049804687</v>
      </c>
      <c r="F10" s="13">
        <f>[2]PeakSumCalcT1!$G2</f>
        <v>5.0799241065979004</v>
      </c>
      <c r="G10" s="13">
        <f>[3]PeakSumCalcT1!$G2</f>
        <v>5.0171427726745605</v>
      </c>
      <c r="H10" s="12">
        <f>(D10*((E10/E$15)+(F10/F$15)+(G10/G$15))/(789270*((E10/E$15)^2+(F10/F$15)^2+(G10/G$15)^2)))</f>
        <v>1.7566392071730437</v>
      </c>
    </row>
    <row r="11" spans="1:9" ht="15.5" x14ac:dyDescent="0.35">
      <c r="A11" s="1" t="s">
        <v>55</v>
      </c>
      <c r="B11" s="33"/>
      <c r="C11">
        <v>9.1999999999999993</v>
      </c>
      <c r="D11">
        <f t="shared" ref="D11:D19" si="0">C11/40*100</f>
        <v>23</v>
      </c>
      <c r="E11" s="13">
        <f>[1]PeakSumCalcT1!$G3</f>
        <v>4.8259224891662598</v>
      </c>
      <c r="F11" s="13">
        <f>[2]PeakSumCalcT1!$G3</f>
        <v>4.8155913352966309</v>
      </c>
      <c r="G11" s="13">
        <f>[3]PeakSumCalcT1!$G3</f>
        <v>4.8253350257873535</v>
      </c>
      <c r="H11" s="12">
        <f t="shared" ref="H11:H19" si="1">(D11*((E11/E$15)+(F11/F$15)+(G11/G$15))/(789270*((E11/E$15)^2+(F11/F$15)^2+(G11/G$15)^2)))</f>
        <v>1.7538950564202267</v>
      </c>
    </row>
    <row r="12" spans="1:9" ht="15.5" x14ac:dyDescent="0.35">
      <c r="A12" s="1" t="s">
        <v>56</v>
      </c>
      <c r="B12" s="33"/>
      <c r="C12">
        <v>9</v>
      </c>
      <c r="D12">
        <f t="shared" si="0"/>
        <v>22.5</v>
      </c>
      <c r="E12" s="13">
        <f>[1]PeakSumCalcT1!$G4</f>
        <v>6.178520679473877</v>
      </c>
      <c r="F12" s="13">
        <f>[2]PeakSumCalcT1!$G4</f>
        <v>6.1651849746704102</v>
      </c>
      <c r="G12" s="13">
        <f>[3]PeakSumCalcT1!$G4</f>
        <v>6.1959071159362793</v>
      </c>
      <c r="H12" s="12">
        <f t="shared" si="1"/>
        <v>1.3388512483999189</v>
      </c>
    </row>
    <row r="13" spans="1:9" ht="15.5" x14ac:dyDescent="0.35">
      <c r="A13" s="1" t="s">
        <v>57</v>
      </c>
      <c r="B13" s="33"/>
      <c r="C13">
        <v>1.0500000000000001E-2</v>
      </c>
      <c r="D13">
        <f>C13/40*100*7920</f>
        <v>207.9</v>
      </c>
      <c r="E13" s="13">
        <f>[1]PeakSumCalcT1!$G5</f>
        <v>51.271533966064453</v>
      </c>
      <c r="F13" s="13">
        <f>[2]PeakSumCalcT1!$G5</f>
        <v>51.337745666503906</v>
      </c>
      <c r="G13" s="13">
        <f>[3]PeakSumCalcT1!$G5</f>
        <v>51.542701721191406</v>
      </c>
      <c r="H13" s="12">
        <f t="shared" si="1"/>
        <v>1.4878442939973768</v>
      </c>
    </row>
    <row r="14" spans="1:9" ht="15.5" x14ac:dyDescent="0.35">
      <c r="A14" s="1" t="s">
        <v>58</v>
      </c>
      <c r="B14" s="33"/>
      <c r="C14">
        <v>7.9</v>
      </c>
      <c r="D14">
        <f t="shared" si="0"/>
        <v>19.75</v>
      </c>
      <c r="E14" s="13">
        <f>[1]PeakSumCalcT1!$G6</f>
        <v>5.4995379447937012</v>
      </c>
      <c r="F14" s="13">
        <f>[2]PeakSumCalcT1!$G6</f>
        <v>5.9040889739990234</v>
      </c>
      <c r="G14" s="13">
        <f>[3]PeakSumCalcT1!$G6</f>
        <v>5.687345027923584</v>
      </c>
      <c r="H14" s="12">
        <f t="shared" si="1"/>
        <v>1.2738360486511626</v>
      </c>
    </row>
    <row r="15" spans="1:9" ht="15.5" x14ac:dyDescent="0.35">
      <c r="A15" s="1" t="s">
        <v>59</v>
      </c>
      <c r="B15" s="33"/>
      <c r="C15">
        <v>40</v>
      </c>
      <c r="D15">
        <v>789270</v>
      </c>
      <c r="E15" s="15">
        <f>[1]PeakSumCalcT1!$G7</f>
        <v>289707.78125</v>
      </c>
      <c r="F15" s="15">
        <f>[2]PeakSumCalcT1!$G7</f>
        <v>290284.875</v>
      </c>
      <c r="G15" s="15">
        <f>[3]PeakSumCalcT1!$G7</f>
        <v>290725.8125</v>
      </c>
      <c r="H15" s="12">
        <f t="shared" si="1"/>
        <v>1</v>
      </c>
    </row>
    <row r="16" spans="1:9" ht="15.5" x14ac:dyDescent="0.35">
      <c r="A16" s="1" t="s">
        <v>60</v>
      </c>
      <c r="B16" s="33"/>
      <c r="C16">
        <v>8</v>
      </c>
      <c r="D16">
        <f t="shared" si="0"/>
        <v>20</v>
      </c>
      <c r="E16" s="13">
        <f>[1]PeakSumCalcT1!$G8</f>
        <v>8.5394096374511719</v>
      </c>
      <c r="F16" s="13">
        <f>[2]PeakSumCalcT1!$G8</f>
        <v>8.1015501022338867</v>
      </c>
      <c r="G16" s="13">
        <f>[3]PeakSumCalcT1!$G8</f>
        <v>9.2881946563720703</v>
      </c>
      <c r="H16" s="12">
        <f t="shared" si="1"/>
        <v>0.84832186492557038</v>
      </c>
    </row>
    <row r="17" spans="1:8" ht="15.5" x14ac:dyDescent="0.35">
      <c r="A17" s="1" t="s">
        <v>61</v>
      </c>
      <c r="B17" s="33"/>
      <c r="C17">
        <v>8</v>
      </c>
      <c r="D17">
        <f t="shared" si="0"/>
        <v>20</v>
      </c>
      <c r="E17" s="13">
        <f>[1]PeakSumCalcT1!$G9</f>
        <v>11.490135192871094</v>
      </c>
      <c r="F17" s="13">
        <f>[2]PeakSumCalcT1!$G9</f>
        <v>11.511570930480957</v>
      </c>
      <c r="G17" s="13">
        <f>[3]PeakSumCalcT1!$G9</f>
        <v>11.542744636535645</v>
      </c>
      <c r="H17" s="12">
        <f t="shared" si="1"/>
        <v>0.63871041175959287</v>
      </c>
    </row>
    <row r="18" spans="1:8" ht="15.5" x14ac:dyDescent="0.35">
      <c r="A18" s="1" t="s">
        <v>62</v>
      </c>
      <c r="B18" s="33"/>
      <c r="C18">
        <v>8.1</v>
      </c>
      <c r="D18">
        <f t="shared" si="0"/>
        <v>20.25</v>
      </c>
      <c r="E18" s="13">
        <f>[1]PeakSumCalcT1!$G10</f>
        <v>10.015424728393555</v>
      </c>
      <c r="F18" s="13">
        <f>[2]PeakSumCalcT1!$G10</f>
        <v>10.109489440917969</v>
      </c>
      <c r="G18" s="13">
        <f>[3]PeakSumCalcT1!$G10</f>
        <v>10.094903945922852</v>
      </c>
      <c r="H18" s="12">
        <f t="shared" si="1"/>
        <v>0.73923514731327189</v>
      </c>
    </row>
    <row r="19" spans="1:8" ht="15.5" x14ac:dyDescent="0.35">
      <c r="A19" s="1" t="s">
        <v>63</v>
      </c>
      <c r="B19" s="33"/>
      <c r="C19">
        <v>8.1</v>
      </c>
      <c r="D19">
        <f t="shared" si="0"/>
        <v>20.25</v>
      </c>
      <c r="E19" s="13">
        <f>[1]PeakSumCalcT1!$G11</f>
        <v>11.841719627380371</v>
      </c>
      <c r="F19" s="13">
        <f>[2]PeakSumCalcT1!$G11</f>
        <v>11.826139450073242</v>
      </c>
      <c r="G19" s="13">
        <f>[3]PeakSumCalcT1!$G11</f>
        <v>11.850829124450684</v>
      </c>
      <c r="H19" s="12">
        <f t="shared" si="1"/>
        <v>0.62895362545714484</v>
      </c>
    </row>
    <row r="22" spans="1:8" ht="15.5" x14ac:dyDescent="0.25">
      <c r="A22" s="67" t="s">
        <v>87</v>
      </c>
    </row>
    <row r="26" spans="1:8" x14ac:dyDescent="0.25">
      <c r="C26" s="53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7410" r:id="rId4">
          <objectPr defaultSize="0" autoPict="0" r:id="rId5">
            <anchor moveWithCells="1" sizeWithCells="1">
              <from>
                <xdr:col>9</xdr:col>
                <xdr:colOff>552450</xdr:colOff>
                <xdr:row>0</xdr:row>
                <xdr:rowOff>152400</xdr:rowOff>
              </from>
              <to>
                <xdr:col>16</xdr:col>
                <xdr:colOff>298450</xdr:colOff>
                <xdr:row>7</xdr:row>
                <xdr:rowOff>152400</xdr:rowOff>
              </to>
            </anchor>
          </objectPr>
        </oleObject>
      </mc:Choice>
      <mc:Fallback>
        <oleObject progId="Equation.DSMT4" shapeId="1741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5"/>
  <sheetViews>
    <sheetView zoomScale="80" zoomScaleNormal="80" workbookViewId="0">
      <selection activeCell="B10" sqref="B10"/>
    </sheetView>
  </sheetViews>
  <sheetFormatPr defaultRowHeight="12.5" x14ac:dyDescent="0.25"/>
  <cols>
    <col min="1" max="1" width="33.6328125" customWidth="1"/>
    <col min="2" max="2" width="11.54296875" customWidth="1"/>
    <col min="3" max="3" width="13.6328125" customWidth="1"/>
    <col min="4" max="4" width="15.81640625" customWidth="1"/>
  </cols>
  <sheetData>
    <row r="1" spans="1:4" ht="15" x14ac:dyDescent="0.3">
      <c r="A1" s="37" t="s">
        <v>81</v>
      </c>
      <c r="C1" s="37" t="str">
        <f>[8]Signal!$H$2</f>
        <v>C:\CHEM32\1\DATA\КАЛИБРОВКА_ПО_РВ_8405-2003\RV200002.D</v>
      </c>
    </row>
    <row r="2" spans="1:4" ht="15" x14ac:dyDescent="0.3">
      <c r="A2" s="17" t="s">
        <v>52</v>
      </c>
      <c r="C2" s="37" t="str">
        <f>[4]Sheet1!$B$28</f>
        <v xml:space="preserve">04.11.2020 11:14:20 </v>
      </c>
    </row>
    <row r="3" spans="1:4" ht="15.5" x14ac:dyDescent="0.25">
      <c r="A3" s="17"/>
      <c r="C3" s="54"/>
    </row>
    <row r="5" spans="1:4" ht="13" x14ac:dyDescent="0.3">
      <c r="A5" s="39" t="s">
        <v>95</v>
      </c>
      <c r="C5" s="33" t="s">
        <v>73</v>
      </c>
    </row>
    <row r="8" spans="1:4" ht="15" x14ac:dyDescent="0.3">
      <c r="A8" s="37" t="s">
        <v>53</v>
      </c>
      <c r="B8" s="3" t="s">
        <v>75</v>
      </c>
      <c r="C8" s="3" t="s">
        <v>74</v>
      </c>
      <c r="D8" s="3" t="s">
        <v>76</v>
      </c>
    </row>
    <row r="9" spans="1:4" ht="15.5" x14ac:dyDescent="0.25">
      <c r="B9" s="2"/>
      <c r="D9" s="2" t="s">
        <v>6</v>
      </c>
    </row>
    <row r="10" spans="1:4" ht="15.5" x14ac:dyDescent="0.35">
      <c r="A10" s="1" t="s">
        <v>54</v>
      </c>
      <c r="B10" s="12">
        <f>[4]PeakSumCalcT1!$G2</f>
        <v>2.0847079753875732</v>
      </c>
      <c r="C10" s="13">
        <v>1.7566392071730437</v>
      </c>
      <c r="D10" s="14">
        <f>C10*789270*B10/B$15</f>
        <v>10.235668055045956</v>
      </c>
    </row>
    <row r="11" spans="1:4" ht="15.5" x14ac:dyDescent="0.35">
      <c r="A11" s="1" t="s">
        <v>55</v>
      </c>
      <c r="B11" s="12">
        <f>[4]PeakSumCalcT1!$G3</f>
        <v>2.2835586071014404</v>
      </c>
      <c r="C11" s="13">
        <v>1.7538950564202267</v>
      </c>
      <c r="D11" s="14">
        <f t="shared" ref="D11:D19" si="0">C11*789270*B11/B$15</f>
        <v>11.194486056585413</v>
      </c>
    </row>
    <row r="12" spans="1:4" ht="15.5" x14ac:dyDescent="0.35">
      <c r="A12" s="1" t="s">
        <v>56</v>
      </c>
      <c r="B12" s="12">
        <f>[4]PeakSumCalcT1!$G4</f>
        <v>3.1054816246032715</v>
      </c>
      <c r="C12" s="13">
        <v>1.3388512483999189</v>
      </c>
      <c r="D12" s="14">
        <f t="shared" si="0"/>
        <v>11.621165477748139</v>
      </c>
    </row>
    <row r="13" spans="1:4" ht="15.5" x14ac:dyDescent="0.35">
      <c r="A13" s="1" t="s">
        <v>57</v>
      </c>
      <c r="B13" s="12">
        <f>[4]PeakSumCalcT1!$G5</f>
        <v>24.920061111450195</v>
      </c>
      <c r="C13" s="13">
        <v>1.4878442939973768</v>
      </c>
      <c r="D13" s="14">
        <f t="shared" si="0"/>
        <v>103.63226263931853</v>
      </c>
    </row>
    <row r="14" spans="1:4" ht="15.5" x14ac:dyDescent="0.35">
      <c r="A14" s="1" t="s">
        <v>58</v>
      </c>
      <c r="B14" s="12">
        <f>[4]PeakSumCalcT1!$G6</f>
        <v>2.1887292861938477</v>
      </c>
      <c r="C14" s="13">
        <v>1.2738360486511626</v>
      </c>
      <c r="D14" s="14">
        <f t="shared" si="0"/>
        <v>7.7928080245343736</v>
      </c>
    </row>
    <row r="15" spans="1:4" ht="15.5" x14ac:dyDescent="0.35">
      <c r="A15" s="1" t="s">
        <v>59</v>
      </c>
      <c r="B15" s="15">
        <f>[4]PeakSumCalcT1!$G7</f>
        <v>282382.125</v>
      </c>
      <c r="C15" s="13">
        <v>1</v>
      </c>
      <c r="D15" s="15">
        <f t="shared" si="0"/>
        <v>789270</v>
      </c>
    </row>
    <row r="16" spans="1:4" ht="15.5" x14ac:dyDescent="0.35">
      <c r="A16" s="1" t="s">
        <v>60</v>
      </c>
      <c r="B16" s="12">
        <f>[4]PeakSumCalcT1!$G8</f>
        <v>2.52927565574646</v>
      </c>
      <c r="C16" s="13">
        <v>0.84832186492557038</v>
      </c>
      <c r="D16" s="14">
        <f t="shared" si="0"/>
        <v>5.9971542372199993</v>
      </c>
    </row>
    <row r="17" spans="1:4" ht="15.5" x14ac:dyDescent="0.35">
      <c r="A17" s="1" t="s">
        <v>61</v>
      </c>
      <c r="B17" s="12">
        <f>[4]PeakSumCalcT1!$G9</f>
        <v>5.4391517639160156</v>
      </c>
      <c r="C17" s="13">
        <v>0.63871041175959287</v>
      </c>
      <c r="D17" s="14">
        <f t="shared" si="0"/>
        <v>9.7100969485431285</v>
      </c>
    </row>
    <row r="18" spans="1:4" ht="15.5" x14ac:dyDescent="0.35">
      <c r="A18" s="1" t="s">
        <v>62</v>
      </c>
      <c r="B18" s="12">
        <f>[4]PeakSumCalcT1!$G10</f>
        <v>4.7653183937072754</v>
      </c>
      <c r="C18" s="13">
        <v>0.73923514731327189</v>
      </c>
      <c r="D18" s="14">
        <f t="shared" si="0"/>
        <v>9.8460701188119657</v>
      </c>
    </row>
    <row r="19" spans="1:4" ht="15.5" x14ac:dyDescent="0.35">
      <c r="A19" s="1" t="s">
        <v>63</v>
      </c>
      <c r="B19" s="12">
        <f>[4]PeakSumCalcT1!$G11</f>
        <v>5.6652274131774902</v>
      </c>
      <c r="C19" s="13">
        <v>0.62895362545714484</v>
      </c>
      <c r="D19" s="14">
        <f t="shared" si="0"/>
        <v>9.9591979929897096</v>
      </c>
    </row>
    <row r="20" spans="1:4" ht="15.5" x14ac:dyDescent="0.35">
      <c r="A20" s="1" t="s">
        <v>82</v>
      </c>
      <c r="D20" s="13">
        <f>D13/7920</f>
        <v>1.3084881646378601E-2</v>
      </c>
    </row>
    <row r="24" spans="1:4" ht="15.5" x14ac:dyDescent="0.35">
      <c r="A24" s="1"/>
    </row>
    <row r="25" spans="1:4" ht="15.5" x14ac:dyDescent="0.35">
      <c r="A25" s="1" t="s">
        <v>77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8434" r:id="rId3">
          <objectPr defaultSize="0" autoPict="0" r:id="rId4">
            <anchor moveWithCells="1" sizeWithCells="1">
              <from>
                <xdr:col>3</xdr:col>
                <xdr:colOff>914400</xdr:colOff>
                <xdr:row>1</xdr:row>
                <xdr:rowOff>76200</xdr:rowOff>
              </from>
              <to>
                <xdr:col>7</xdr:col>
                <xdr:colOff>450850</xdr:colOff>
                <xdr:row>5</xdr:row>
                <xdr:rowOff>69850</xdr:rowOff>
              </to>
            </anchor>
          </objectPr>
        </oleObject>
      </mc:Choice>
      <mc:Fallback>
        <oleObject progId="Equation.DSMT4" shapeId="18434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70" zoomScaleNormal="70" workbookViewId="0">
      <selection activeCell="I29" sqref="I29"/>
    </sheetView>
  </sheetViews>
  <sheetFormatPr defaultRowHeight="12.5" x14ac:dyDescent="0.25"/>
  <cols>
    <col min="1" max="1" width="34.81640625" customWidth="1"/>
    <col min="2" max="2" width="14.54296875" customWidth="1"/>
    <col min="3" max="3" width="16" customWidth="1"/>
    <col min="4" max="4" width="12.7265625" customWidth="1"/>
    <col min="5" max="5" width="10.1796875" customWidth="1"/>
    <col min="6" max="6" width="15.81640625" customWidth="1"/>
    <col min="7" max="7" width="13.7265625" customWidth="1"/>
    <col min="8" max="8" width="12.36328125" customWidth="1"/>
    <col min="9" max="9" width="13.6328125" customWidth="1"/>
    <col min="10" max="10" width="13.36328125" customWidth="1"/>
    <col min="11" max="11" width="11.81640625" customWidth="1"/>
    <col min="12" max="12" width="15.08984375" customWidth="1"/>
    <col min="13" max="13" width="13.6328125" customWidth="1"/>
  </cols>
  <sheetData>
    <row r="1" spans="1:13" ht="15.5" x14ac:dyDescent="0.35">
      <c r="A1" s="37" t="s">
        <v>89</v>
      </c>
      <c r="B1" s="37" t="str">
        <f>[5]Signal!$H$2</f>
        <v>C:\CHEM32\1\DATA\КАЛИБРОВКА_ПО_РВ_8405-2003\102F0201.D</v>
      </c>
      <c r="C1" s="1"/>
      <c r="D1" s="1"/>
      <c r="H1" s="52" t="str">
        <f>[5]Sheet1!$B$28</f>
        <v xml:space="preserve">11.06.2020 14:38:49 </v>
      </c>
    </row>
    <row r="2" spans="1:13" ht="15.5" x14ac:dyDescent="0.35">
      <c r="A2" s="37" t="s">
        <v>89</v>
      </c>
      <c r="B2" s="37" t="str">
        <f>[6]Signal!$H$2</f>
        <v>C:\CHEM32\1\DATA\КАЛИБРОВКА_ПО_РВ_8405-2003\102F0501.D</v>
      </c>
      <c r="C2" s="1"/>
      <c r="D2" s="1"/>
      <c r="H2" s="52" t="str">
        <f>[6]Sheet1!$B$28</f>
        <v xml:space="preserve">11.06.2020 15:47:29 </v>
      </c>
    </row>
    <row r="3" spans="1:13" ht="15.5" x14ac:dyDescent="0.35">
      <c r="A3" s="37" t="s">
        <v>89</v>
      </c>
      <c r="B3" s="37" t="str">
        <f>[7]Signal!$H$2</f>
        <v>C:\CHEM32\1\DATA\КАЛИБРОВКА_ПО_РВ_8405-2003\102F0801.D</v>
      </c>
      <c r="C3" s="1"/>
      <c r="D3" s="1"/>
      <c r="H3" s="52" t="str">
        <f>[7]Sheet1!$B$28</f>
        <v xml:space="preserve">11.06.2020 16:56:01 </v>
      </c>
    </row>
    <row r="4" spans="1:13" ht="15.5" x14ac:dyDescent="0.35">
      <c r="A4" s="37" t="s">
        <v>94</v>
      </c>
      <c r="B4" s="82" t="s">
        <v>73</v>
      </c>
    </row>
    <row r="6" spans="1:13" ht="15.5" x14ac:dyDescent="0.35">
      <c r="A6" s="63"/>
      <c r="B6" s="64"/>
      <c r="C6" s="64"/>
      <c r="D6" s="65"/>
      <c r="E6" s="61"/>
      <c r="F6" s="83" t="s">
        <v>78</v>
      </c>
      <c r="G6" s="23"/>
      <c r="H6" s="30"/>
      <c r="I6" s="61" t="s">
        <v>79</v>
      </c>
      <c r="J6" s="29"/>
      <c r="K6" s="61"/>
      <c r="L6" s="61" t="s">
        <v>80</v>
      </c>
      <c r="M6" s="29"/>
    </row>
    <row r="7" spans="1:13" ht="15.5" x14ac:dyDescent="0.35">
      <c r="A7" s="26"/>
      <c r="B7" s="27"/>
      <c r="C7" s="55" t="s">
        <v>83</v>
      </c>
      <c r="D7" s="56" t="s">
        <v>83</v>
      </c>
      <c r="E7" s="18"/>
      <c r="F7" s="55" t="s">
        <v>91</v>
      </c>
      <c r="G7" s="55" t="s">
        <v>92</v>
      </c>
      <c r="H7" s="18"/>
      <c r="I7" s="55" t="s">
        <v>91</v>
      </c>
      <c r="J7" s="55" t="s">
        <v>92</v>
      </c>
      <c r="K7" s="18"/>
      <c r="L7" s="55" t="s">
        <v>91</v>
      </c>
      <c r="M7" s="56" t="s">
        <v>92</v>
      </c>
    </row>
    <row r="8" spans="1:13" ht="15" x14ac:dyDescent="0.25">
      <c r="A8" s="57" t="s">
        <v>53</v>
      </c>
      <c r="B8" s="55" t="s">
        <v>74</v>
      </c>
      <c r="C8" s="55" t="s">
        <v>84</v>
      </c>
      <c r="D8" s="56" t="s">
        <v>84</v>
      </c>
      <c r="E8" s="57" t="s">
        <v>75</v>
      </c>
      <c r="F8" s="55" t="s">
        <v>84</v>
      </c>
      <c r="G8" s="55" t="s">
        <v>93</v>
      </c>
      <c r="H8" s="57" t="s">
        <v>75</v>
      </c>
      <c r="I8" s="55" t="s">
        <v>84</v>
      </c>
      <c r="J8" s="55" t="s">
        <v>93</v>
      </c>
      <c r="K8" s="57" t="s">
        <v>75</v>
      </c>
      <c r="L8" s="55" t="s">
        <v>84</v>
      </c>
      <c r="M8" s="56" t="s">
        <v>93</v>
      </c>
    </row>
    <row r="9" spans="1:13" ht="15.5" x14ac:dyDescent="0.25">
      <c r="A9" s="58"/>
      <c r="B9" s="20"/>
      <c r="C9" s="55" t="s">
        <v>86</v>
      </c>
      <c r="D9" s="56" t="s">
        <v>85</v>
      </c>
      <c r="E9" s="57"/>
      <c r="F9" s="55" t="s">
        <v>6</v>
      </c>
      <c r="G9" s="56" t="s">
        <v>51</v>
      </c>
      <c r="H9" s="57"/>
      <c r="I9" s="55" t="s">
        <v>6</v>
      </c>
      <c r="J9" s="56" t="s">
        <v>51</v>
      </c>
      <c r="K9" s="57"/>
      <c r="L9" s="55" t="s">
        <v>6</v>
      </c>
      <c r="M9" s="56" t="s">
        <v>51</v>
      </c>
    </row>
    <row r="10" spans="1:13" ht="15.5" x14ac:dyDescent="0.35">
      <c r="A10" s="26" t="s">
        <v>54</v>
      </c>
      <c r="B10" s="28">
        <f>'Отчет через этанол'!C10</f>
        <v>1.7566392071730437</v>
      </c>
      <c r="C10" s="91">
        <v>4.9000000000000004</v>
      </c>
      <c r="D10" s="92">
        <f>C10/40*100</f>
        <v>12.250000000000002</v>
      </c>
      <c r="E10" s="84">
        <f>[5]PeakSumCalcT1!$G2</f>
        <v>2.4616549015045166</v>
      </c>
      <c r="F10" s="91">
        <f>B10*789270*E10/E$15</f>
        <v>11.575164245769901</v>
      </c>
      <c r="G10" s="85">
        <f>(F10-D10)/D10*100</f>
        <v>-5.5088632998375537</v>
      </c>
      <c r="H10" s="84">
        <f>[6]PeakSumCalcT1!$G2</f>
        <v>2.5588057041168213</v>
      </c>
      <c r="I10" s="91">
        <f>B10*789270*H10/H$15</f>
        <v>12.101773075254018</v>
      </c>
      <c r="J10" s="85">
        <f>(I10-D10)/D10*100</f>
        <v>-1.210015712212114</v>
      </c>
      <c r="K10" s="84">
        <f>[7]PeakSumCalcT1!$G2</f>
        <v>2.5231277942657471</v>
      </c>
      <c r="L10" s="91">
        <f>B10*789270*K10/K$15</f>
        <v>11.991543003202512</v>
      </c>
      <c r="M10" s="85">
        <f>(L10-D10)/D10*100</f>
        <v>-2.1098530350815481</v>
      </c>
    </row>
    <row r="11" spans="1:13" ht="15.5" x14ac:dyDescent="0.35">
      <c r="A11" s="26" t="s">
        <v>55</v>
      </c>
      <c r="B11" s="28">
        <f>'Отчет через этанол'!C11</f>
        <v>1.7538950564202267</v>
      </c>
      <c r="C11" s="91">
        <v>4.5999999999999996</v>
      </c>
      <c r="D11" s="92">
        <f t="shared" ref="D11:D19" si="0">C11/40*100</f>
        <v>11.5</v>
      </c>
      <c r="E11" s="84">
        <f>[5]PeakSumCalcT1!$G3</f>
        <v>2.339055061340332</v>
      </c>
      <c r="F11" s="91">
        <f t="shared" ref="F11:F19" si="1">B11*789270*E11/E$15</f>
        <v>10.981495055021803</v>
      </c>
      <c r="G11" s="85">
        <f t="shared" ref="G11:G20" si="2">(F11-D11)/D11*100</f>
        <v>-4.5087386519843227</v>
      </c>
      <c r="H11" s="84">
        <f>[6]PeakSumCalcT1!$G3</f>
        <v>2.4625072479248047</v>
      </c>
      <c r="I11" s="91">
        <f t="shared" ref="I11:I19" si="3">B11*789270*H11/H$15</f>
        <v>11.628139802800906</v>
      </c>
      <c r="J11" s="85">
        <f t="shared" ref="I11:L20" si="4">(I11-D11)/D11*100</f>
        <v>1.1142591547904848</v>
      </c>
      <c r="K11" s="84">
        <f>[7]PeakSumCalcT1!$G3</f>
        <v>2.3888111114501953</v>
      </c>
      <c r="L11" s="91">
        <f t="shared" ref="L11:L20" si="5">B11*789270*K11/K$15</f>
        <v>11.335447353780161</v>
      </c>
      <c r="M11" s="85">
        <f t="shared" ref="M11:M19" si="6">(L11-D11)/D11*100</f>
        <v>-1.4308925758246871</v>
      </c>
    </row>
    <row r="12" spans="1:13" ht="15.5" x14ac:dyDescent="0.35">
      <c r="A12" s="26" t="s">
        <v>56</v>
      </c>
      <c r="B12" s="28">
        <f>'Отчет через этанол'!C12</f>
        <v>1.3388512483999189</v>
      </c>
      <c r="C12" s="91">
        <v>4.5</v>
      </c>
      <c r="D12" s="21">
        <f t="shared" si="0"/>
        <v>11.25</v>
      </c>
      <c r="E12" s="84">
        <f>[5]PeakSumCalcT1!$G4</f>
        <v>3.1382365226745605</v>
      </c>
      <c r="F12" s="91">
        <f t="shared" si="1"/>
        <v>11.246967014502768</v>
      </c>
      <c r="G12" s="85">
        <f t="shared" si="2"/>
        <v>-2.6959871086502413E-2</v>
      </c>
      <c r="H12" s="84">
        <f>[6]PeakSumCalcT1!$G4</f>
        <v>3.1331338882446289</v>
      </c>
      <c r="I12" s="91">
        <f t="shared" si="3"/>
        <v>11.293808123947024</v>
      </c>
      <c r="J12" s="85">
        <f t="shared" si="4"/>
        <v>0.38940554619576534</v>
      </c>
      <c r="K12" s="84">
        <f>[7]PeakSumCalcT1!$G4</f>
        <v>2.9463686943054199</v>
      </c>
      <c r="L12" s="91">
        <f t="shared" si="5"/>
        <v>10.672659872001526</v>
      </c>
      <c r="M12" s="85">
        <f t="shared" si="6"/>
        <v>-5.131912248875321</v>
      </c>
    </row>
    <row r="13" spans="1:13" ht="15.5" x14ac:dyDescent="0.35">
      <c r="A13" s="26" t="s">
        <v>57</v>
      </c>
      <c r="B13" s="28">
        <f>'Отчет через этанол'!C13</f>
        <v>1.4878442939973768</v>
      </c>
      <c r="C13" s="20">
        <v>5.3E-3</v>
      </c>
      <c r="D13" s="21">
        <f>C13/40*100*7920</f>
        <v>104.94</v>
      </c>
      <c r="E13" s="84">
        <f>[5]PeakSumCalcT1!$G5</f>
        <v>26.429292678833008</v>
      </c>
      <c r="F13" s="91">
        <f t="shared" si="1"/>
        <v>105.25929218392479</v>
      </c>
      <c r="G13" s="85">
        <f t="shared" si="2"/>
        <v>0.30426165801866523</v>
      </c>
      <c r="H13" s="84">
        <f>[6]PeakSumCalcT1!$G5</f>
        <v>26.581380844116211</v>
      </c>
      <c r="I13" s="91">
        <f t="shared" si="3"/>
        <v>106.47904436545117</v>
      </c>
      <c r="J13" s="85">
        <f t="shared" si="4"/>
        <v>1.4665945925778308</v>
      </c>
      <c r="K13" s="84">
        <f>[7]PeakSumCalcT1!$G5</f>
        <v>26.274911880493164</v>
      </c>
      <c r="L13" s="91">
        <f t="shared" si="5"/>
        <v>105.76744217654466</v>
      </c>
      <c r="M13" s="85">
        <f t="shared" si="6"/>
        <v>0.7884907342716454</v>
      </c>
    </row>
    <row r="14" spans="1:13" ht="15.5" x14ac:dyDescent="0.35">
      <c r="A14" s="26" t="s">
        <v>58</v>
      </c>
      <c r="B14" s="28">
        <f>'Отчет через этанол'!C14</f>
        <v>1.2738360486511626</v>
      </c>
      <c r="C14" s="91">
        <v>4.0999999999999996</v>
      </c>
      <c r="D14" s="21">
        <f t="shared" si="0"/>
        <v>10.25</v>
      </c>
      <c r="E14" s="84">
        <f>[5]PeakSumCalcT1!$G6</f>
        <v>2.1382477283477783</v>
      </c>
      <c r="F14" s="91">
        <f t="shared" si="1"/>
        <v>7.2910315143220616</v>
      </c>
      <c r="G14" s="85">
        <f t="shared" si="2"/>
        <v>-28.86798522612623</v>
      </c>
      <c r="H14" s="84">
        <f>[6]PeakSumCalcT1!$G6</f>
        <v>2.7607095241546631</v>
      </c>
      <c r="I14" s="91">
        <f t="shared" si="3"/>
        <v>9.468111672720152</v>
      </c>
      <c r="J14" s="85">
        <f t="shared" si="4"/>
        <v>-7.6281788027302246</v>
      </c>
      <c r="K14" s="84">
        <f>[7]PeakSumCalcT1!$G6</f>
        <v>2.3441517353057861</v>
      </c>
      <c r="L14" s="91">
        <f t="shared" si="5"/>
        <v>8.0789050609882445</v>
      </c>
      <c r="M14" s="85">
        <f t="shared" si="6"/>
        <v>-21.181414039139078</v>
      </c>
    </row>
    <row r="15" spans="1:13" ht="15.5" x14ac:dyDescent="0.35">
      <c r="A15" s="26" t="s">
        <v>59</v>
      </c>
      <c r="B15" s="28">
        <f>'Отчет через этанол'!C15</f>
        <v>1</v>
      </c>
      <c r="C15" s="20">
        <v>40</v>
      </c>
      <c r="D15" s="21">
        <v>789270</v>
      </c>
      <c r="E15" s="86">
        <f>[5]PeakSumCalcT1!$G7</f>
        <v>294854.78125</v>
      </c>
      <c r="F15" s="87">
        <f t="shared" si="1"/>
        <v>789270</v>
      </c>
      <c r="G15" s="85">
        <f t="shared" si="2"/>
        <v>0</v>
      </c>
      <c r="H15" s="86">
        <f>[6]PeakSumCalcT1!$G7</f>
        <v>293154.4375</v>
      </c>
      <c r="I15" s="91">
        <f t="shared" si="3"/>
        <v>789270</v>
      </c>
      <c r="J15" s="85">
        <f t="shared" si="4"/>
        <v>0</v>
      </c>
      <c r="K15" s="86">
        <f>[7]PeakSumCalcT1!$G7</f>
        <v>291724.125</v>
      </c>
      <c r="L15" s="91">
        <f t="shared" si="5"/>
        <v>789270</v>
      </c>
      <c r="M15" s="85">
        <f t="shared" si="6"/>
        <v>0</v>
      </c>
    </row>
    <row r="16" spans="1:13" ht="15.5" x14ac:dyDescent="0.35">
      <c r="A16" s="26" t="s">
        <v>60</v>
      </c>
      <c r="B16" s="28">
        <f>'Отчет через этанол'!C16</f>
        <v>0.84832186492557038</v>
      </c>
      <c r="C16" s="91">
        <v>4</v>
      </c>
      <c r="D16" s="59">
        <f t="shared" si="0"/>
        <v>10</v>
      </c>
      <c r="E16" s="84">
        <f>[5]PeakSumCalcT1!$G8</f>
        <v>4.2549319267272949</v>
      </c>
      <c r="F16" s="91">
        <f t="shared" si="1"/>
        <v>9.6620815406680052</v>
      </c>
      <c r="G16" s="85">
        <f t="shared" si="2"/>
        <v>-3.3791845933199482</v>
      </c>
      <c r="H16" s="84">
        <f>[6]PeakSumCalcT1!$G8</f>
        <v>4.4901366233825684</v>
      </c>
      <c r="I16" s="91">
        <f t="shared" si="3"/>
        <v>10.255322911049271</v>
      </c>
      <c r="J16" s="85">
        <f t="shared" si="4"/>
        <v>2.5532291104927118</v>
      </c>
      <c r="K16" s="84">
        <f>[7]PeakSumCalcT1!$G8</f>
        <v>4.2999677658081055</v>
      </c>
      <c r="L16" s="91">
        <f t="shared" si="5"/>
        <v>9.86913547261085</v>
      </c>
      <c r="M16" s="85">
        <f t="shared" si="6"/>
        <v>-1.3086452738915</v>
      </c>
    </row>
    <row r="17" spans="1:13" ht="15.5" x14ac:dyDescent="0.35">
      <c r="A17" s="26" t="s">
        <v>61</v>
      </c>
      <c r="B17" s="28">
        <f>'Отчет через этанол'!C17</f>
        <v>0.63871041175959287</v>
      </c>
      <c r="C17" s="91">
        <v>4</v>
      </c>
      <c r="D17" s="59">
        <f t="shared" si="0"/>
        <v>10</v>
      </c>
      <c r="E17" s="84">
        <f>[5]PeakSumCalcT1!$G9</f>
        <v>5.8701739311218262</v>
      </c>
      <c r="F17" s="91">
        <f t="shared" si="1"/>
        <v>10.036271154239641</v>
      </c>
      <c r="G17" s="85">
        <f t="shared" si="2"/>
        <v>0.36271154239640779</v>
      </c>
      <c r="H17" s="84">
        <f>[6]PeakSumCalcT1!$G9</f>
        <v>5.8126997947692871</v>
      </c>
      <c r="I17" s="91">
        <f t="shared" si="3"/>
        <v>9.9956493526254295</v>
      </c>
      <c r="J17" s="85">
        <f t="shared" si="4"/>
        <v>-4.350647374570471E-2</v>
      </c>
      <c r="K17" s="84">
        <f>[7]PeakSumCalcT1!$G9</f>
        <v>5.7493448257446289</v>
      </c>
      <c r="L17" s="91">
        <f t="shared" si="5"/>
        <v>9.9351768569591812</v>
      </c>
      <c r="M17" s="85">
        <f t="shared" si="6"/>
        <v>-0.6482314304081882</v>
      </c>
    </row>
    <row r="18" spans="1:13" ht="15.5" x14ac:dyDescent="0.35">
      <c r="A18" s="26" t="s">
        <v>62</v>
      </c>
      <c r="B18" s="28">
        <f>'Отчет через этанол'!C18</f>
        <v>0.73923514731327189</v>
      </c>
      <c r="C18" s="91">
        <v>4</v>
      </c>
      <c r="D18" s="59">
        <f t="shared" si="0"/>
        <v>10</v>
      </c>
      <c r="E18" s="84">
        <f>[5]PeakSumCalcT1!$G10</f>
        <v>5.1756472587585449</v>
      </c>
      <c r="F18" s="91">
        <f t="shared" si="1"/>
        <v>10.241526624431065</v>
      </c>
      <c r="G18" s="85">
        <f t="shared" si="2"/>
        <v>2.4152662443106543</v>
      </c>
      <c r="H18" s="84">
        <f>[6]PeakSumCalcT1!$G10</f>
        <v>5.0113067626953125</v>
      </c>
      <c r="I18" s="91">
        <f t="shared" si="3"/>
        <v>9.9738473975686119</v>
      </c>
      <c r="J18" s="85">
        <f t="shared" si="4"/>
        <v>-0.26152602431388061</v>
      </c>
      <c r="K18" s="84">
        <f>[7]PeakSumCalcT1!$G10</f>
        <v>5.1529054641723633</v>
      </c>
      <c r="L18" s="91">
        <f t="shared" si="5"/>
        <v>10.305950024442586</v>
      </c>
      <c r="M18" s="85">
        <f t="shared" si="6"/>
        <v>3.059500244425859</v>
      </c>
    </row>
    <row r="19" spans="1:13" ht="15.5" x14ac:dyDescent="0.35">
      <c r="A19" s="25" t="s">
        <v>63</v>
      </c>
      <c r="B19" s="51">
        <f>'Отчет через этанол'!C19</f>
        <v>0.62895362545714484</v>
      </c>
      <c r="C19" s="93">
        <v>4</v>
      </c>
      <c r="D19" s="94">
        <f t="shared" si="0"/>
        <v>10</v>
      </c>
      <c r="E19" s="88">
        <f>[5]PeakSumCalcT1!$G11</f>
        <v>6.117487907409668</v>
      </c>
      <c r="F19" s="93">
        <f t="shared" si="1"/>
        <v>10.299334552979397</v>
      </c>
      <c r="G19" s="89">
        <f t="shared" si="2"/>
        <v>2.9933455297939737</v>
      </c>
      <c r="H19" s="84">
        <f>[6]PeakSumCalcT1!$G11</f>
        <v>6.0171904563903809</v>
      </c>
      <c r="I19" s="91">
        <f t="shared" si="3"/>
        <v>10.189233294224836</v>
      </c>
      <c r="J19" s="85">
        <f t="shared" si="4"/>
        <v>1.8923329422483628</v>
      </c>
      <c r="K19" s="88">
        <f>[7]PeakSumCalcT1!$G11</f>
        <v>5.9483165740966797</v>
      </c>
      <c r="L19" s="93">
        <f t="shared" si="5"/>
        <v>10.121991041429995</v>
      </c>
      <c r="M19" s="89">
        <f t="shared" si="6"/>
        <v>1.2199104142999495</v>
      </c>
    </row>
    <row r="20" spans="1:13" ht="15.5" x14ac:dyDescent="0.35">
      <c r="A20" s="25" t="s">
        <v>82</v>
      </c>
      <c r="B20" s="90"/>
      <c r="C20" s="51">
        <f>C13</f>
        <v>5.3E-3</v>
      </c>
      <c r="D20" s="95">
        <f>C20/0.4</f>
        <v>1.325E-2</v>
      </c>
      <c r="E20" s="90"/>
      <c r="F20" s="96">
        <f>F13/7920</f>
        <v>1.3290314669687473E-2</v>
      </c>
      <c r="G20" s="97">
        <f t="shared" si="2"/>
        <v>0.30426165801866795</v>
      </c>
      <c r="H20" s="74"/>
      <c r="I20" s="98">
        <f>I13/7920</f>
        <v>1.3444323783516562E-2</v>
      </c>
      <c r="J20" s="99">
        <f t="shared" si="4"/>
        <v>1.4665945925778274</v>
      </c>
      <c r="K20" s="74"/>
      <c r="L20" s="98">
        <f>L13/7920</f>
        <v>1.3354475022290993E-2</v>
      </c>
      <c r="M20" s="99">
        <f>(L20-D20)/D20*100</f>
        <v>0.7884907342716484</v>
      </c>
    </row>
    <row r="22" spans="1:13" ht="15.5" x14ac:dyDescent="0.25">
      <c r="A22" s="101" t="s">
        <v>90</v>
      </c>
    </row>
    <row r="23" spans="1:13" ht="15.5" x14ac:dyDescent="0.25">
      <c r="A23" s="54" t="s">
        <v>88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4"/>
  <sheetViews>
    <sheetView zoomScale="70" zoomScaleNormal="70" workbookViewId="0">
      <selection activeCell="F19" sqref="F19"/>
    </sheetView>
  </sheetViews>
  <sheetFormatPr defaultRowHeight="12.5" x14ac:dyDescent="0.25"/>
  <cols>
    <col min="1" max="1" width="21" customWidth="1"/>
    <col min="2" max="2" width="8.90625" customWidth="1"/>
    <col min="3" max="3" width="11.90625" customWidth="1"/>
    <col min="4" max="4" width="11.6328125" customWidth="1"/>
    <col min="5" max="5" width="12.453125" customWidth="1"/>
    <col min="6" max="6" width="14.54296875" customWidth="1"/>
    <col min="7" max="7" width="10.453125" customWidth="1"/>
    <col min="8" max="8" width="11.81640625" customWidth="1"/>
    <col min="9" max="9" width="10.54296875" customWidth="1"/>
    <col min="10" max="10" width="6.6328125" customWidth="1"/>
    <col min="11" max="11" width="14.453125" customWidth="1"/>
    <col min="12" max="12" width="14.54296875" customWidth="1"/>
    <col min="13" max="13" width="12.08984375" hidden="1" customWidth="1"/>
    <col min="14" max="14" width="13.54296875" hidden="1" customWidth="1"/>
    <col min="15" max="15" width="6.54296875" customWidth="1"/>
    <col min="16" max="16" width="20.26953125" customWidth="1"/>
    <col min="17" max="17" width="11.7265625" customWidth="1"/>
    <col min="18" max="18" width="12.08984375" customWidth="1"/>
    <col min="19" max="19" width="10.7265625" customWidth="1"/>
    <col min="20" max="20" width="11.6328125" customWidth="1"/>
    <col min="21" max="21" width="12" customWidth="1"/>
    <col min="22" max="22" width="13.36328125" customWidth="1"/>
    <col min="23" max="23" width="11.7265625" customWidth="1"/>
    <col min="24" max="24" width="11.36328125" customWidth="1"/>
    <col min="25" max="25" width="10.90625" customWidth="1"/>
    <col min="26" max="27" width="10.6328125" customWidth="1"/>
    <col min="28" max="28" width="10.1796875" customWidth="1"/>
    <col min="29" max="29" width="11.54296875" customWidth="1"/>
    <col min="30" max="30" width="9.6328125" customWidth="1"/>
    <col min="31" max="31" width="10.08984375" customWidth="1"/>
  </cols>
  <sheetData>
    <row r="1" spans="1:31" ht="15.5" x14ac:dyDescent="0.35">
      <c r="A1" s="37" t="s">
        <v>0</v>
      </c>
      <c r="B1" s="38" t="s">
        <v>49</v>
      </c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1" ht="15.5" x14ac:dyDescent="0.35">
      <c r="A2" s="37"/>
      <c r="B2" s="3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31" ht="15.5" x14ac:dyDescent="0.35">
      <c r="A3" s="37" t="s">
        <v>3</v>
      </c>
      <c r="B3" s="37" t="s">
        <v>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31" ht="15.5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1" ht="15.5" x14ac:dyDescent="0.35">
      <c r="A5" s="1"/>
      <c r="B5" s="11"/>
      <c r="C5" s="11"/>
      <c r="D5" s="4"/>
      <c r="E5" s="6"/>
      <c r="F5" s="6"/>
      <c r="G5" s="6"/>
      <c r="H5" s="6"/>
      <c r="I5" s="10"/>
      <c r="J5" s="10"/>
      <c r="K5" s="10"/>
      <c r="L5" s="10"/>
      <c r="M5" s="10"/>
      <c r="V5" s="6"/>
    </row>
    <row r="6" spans="1:31" ht="15.5" x14ac:dyDescent="0.35">
      <c r="A6" s="1"/>
      <c r="B6" s="11"/>
      <c r="C6" s="11"/>
      <c r="D6" s="4"/>
      <c r="E6" s="6"/>
      <c r="F6" s="6"/>
      <c r="G6" s="6"/>
      <c r="H6" s="6"/>
      <c r="I6" s="10"/>
      <c r="J6" s="10"/>
      <c r="K6" s="10"/>
      <c r="L6" s="10"/>
      <c r="M6" s="10"/>
      <c r="V6" s="6"/>
    </row>
    <row r="7" spans="1:31" ht="15.5" x14ac:dyDescent="0.35">
      <c r="A7" s="1"/>
      <c r="B7" s="11"/>
      <c r="C7" s="11"/>
      <c r="D7" s="4"/>
      <c r="E7" s="6"/>
      <c r="F7" s="6"/>
      <c r="G7" s="6"/>
      <c r="H7" s="6"/>
      <c r="I7" s="10"/>
      <c r="J7" s="10"/>
      <c r="K7" s="10"/>
      <c r="L7" s="10"/>
      <c r="M7" s="10"/>
      <c r="V7" s="6"/>
    </row>
    <row r="8" spans="1:31" ht="15.5" x14ac:dyDescent="0.35">
      <c r="A8" s="37" t="s">
        <v>1</v>
      </c>
      <c r="B8" s="40" t="s">
        <v>2</v>
      </c>
      <c r="C8" s="41" t="s">
        <v>31</v>
      </c>
      <c r="D8" s="42" t="s">
        <v>4</v>
      </c>
      <c r="E8" s="43" t="s">
        <v>4</v>
      </c>
      <c r="F8" s="43" t="s">
        <v>4</v>
      </c>
      <c r="G8" s="44" t="s">
        <v>23</v>
      </c>
      <c r="H8" s="45" t="s">
        <v>24</v>
      </c>
      <c r="I8" s="46" t="s">
        <v>25</v>
      </c>
      <c r="J8" s="10"/>
      <c r="K8" s="49" t="s">
        <v>48</v>
      </c>
      <c r="L8" s="49" t="s">
        <v>47</v>
      </c>
      <c r="M8" s="10"/>
      <c r="Q8" s="71"/>
      <c r="R8" s="72" t="s">
        <v>26</v>
      </c>
      <c r="S8" s="73"/>
      <c r="T8" s="74"/>
      <c r="U8" s="72" t="s">
        <v>27</v>
      </c>
      <c r="V8" s="75"/>
      <c r="W8" s="74"/>
      <c r="X8" s="72" t="s">
        <v>28</v>
      </c>
      <c r="Y8" s="76"/>
      <c r="Z8" s="74"/>
      <c r="AA8" s="72" t="s">
        <v>29</v>
      </c>
      <c r="AB8" s="76"/>
      <c r="AC8" s="74"/>
      <c r="AD8" s="72" t="s">
        <v>30</v>
      </c>
      <c r="AE8" s="76"/>
    </row>
    <row r="9" spans="1:31" ht="15.5" x14ac:dyDescent="0.35">
      <c r="A9" s="37"/>
      <c r="B9" s="37" t="s">
        <v>5</v>
      </c>
      <c r="C9" s="37"/>
      <c r="D9" s="42" t="s">
        <v>20</v>
      </c>
      <c r="E9" s="43" t="s">
        <v>21</v>
      </c>
      <c r="F9" s="43" t="s">
        <v>22</v>
      </c>
      <c r="G9" s="47"/>
      <c r="H9" s="43"/>
      <c r="I9" s="46"/>
      <c r="J9" s="10"/>
      <c r="K9" s="48"/>
      <c r="L9" s="48"/>
      <c r="M9" s="10"/>
      <c r="Q9" s="30" t="s">
        <v>32</v>
      </c>
      <c r="R9" s="62" t="s">
        <v>33</v>
      </c>
      <c r="S9" s="23" t="s">
        <v>34</v>
      </c>
      <c r="T9" s="30" t="s">
        <v>35</v>
      </c>
      <c r="U9" s="62" t="s">
        <v>37</v>
      </c>
      <c r="V9" s="78" t="s">
        <v>38</v>
      </c>
      <c r="W9" s="30" t="s">
        <v>36</v>
      </c>
      <c r="X9" s="62" t="s">
        <v>39</v>
      </c>
      <c r="Y9" s="23" t="s">
        <v>40</v>
      </c>
      <c r="Z9" s="30" t="s">
        <v>41</v>
      </c>
      <c r="AA9" s="62" t="s">
        <v>42</v>
      </c>
      <c r="AB9" s="23" t="s">
        <v>43</v>
      </c>
      <c r="AC9" s="30" t="s">
        <v>44</v>
      </c>
      <c r="AD9" s="62" t="s">
        <v>45</v>
      </c>
      <c r="AE9" s="23" t="s">
        <v>46</v>
      </c>
    </row>
    <row r="10" spans="1:31" ht="15.5" x14ac:dyDescent="0.35">
      <c r="A10" s="1" t="s">
        <v>7</v>
      </c>
      <c r="B10" s="1"/>
      <c r="C10" s="1" t="s">
        <v>26</v>
      </c>
      <c r="D10" s="68">
        <v>2.3331679229128302</v>
      </c>
      <c r="E10" s="7">
        <v>2.2119831809967376</v>
      </c>
      <c r="F10" s="7">
        <v>5.5299579524918441</v>
      </c>
      <c r="G10" s="9">
        <v>2.3727843761444092</v>
      </c>
      <c r="H10" s="7">
        <v>2.6664915084838867</v>
      </c>
      <c r="I10" s="10">
        <v>2.7152583599090576</v>
      </c>
      <c r="J10" s="10"/>
      <c r="K10" s="10">
        <v>1.9099030981401741</v>
      </c>
      <c r="L10" s="10">
        <v>1.4935822419612941</v>
      </c>
      <c r="M10" s="10"/>
      <c r="P10" t="s">
        <v>7</v>
      </c>
      <c r="Q10" s="34">
        <v>2.3727843761444092</v>
      </c>
      <c r="R10" s="31">
        <v>2.6664915084838867</v>
      </c>
      <c r="S10" s="19">
        <v>2.7152583599090576</v>
      </c>
      <c r="T10" s="34">
        <v>13.856775283813477</v>
      </c>
      <c r="U10" s="31">
        <v>13.99860954284668</v>
      </c>
      <c r="V10" s="79">
        <v>13.934364318847656</v>
      </c>
      <c r="W10" s="34">
        <v>26.439281463623047</v>
      </c>
      <c r="X10" s="31">
        <v>26.861049652099609</v>
      </c>
      <c r="Y10" s="19">
        <v>26.53577995300293</v>
      </c>
      <c r="Z10" s="34">
        <v>40.998916625976563</v>
      </c>
      <c r="AA10" s="31">
        <v>41.655975341796875</v>
      </c>
      <c r="AB10" s="19">
        <v>41.645698547363281</v>
      </c>
      <c r="AC10" s="34">
        <v>55.566566467285156</v>
      </c>
      <c r="AD10" s="31">
        <v>55.6119384765625</v>
      </c>
      <c r="AE10" s="21">
        <v>54.304130554199219</v>
      </c>
    </row>
    <row r="11" spans="1:31" ht="15.5" x14ac:dyDescent="0.35">
      <c r="A11" s="1"/>
      <c r="B11" s="1"/>
      <c r="C11" s="1" t="s">
        <v>27</v>
      </c>
      <c r="D11" s="69">
        <v>11.597712691683016</v>
      </c>
      <c r="E11" s="8">
        <v>10.995327494477001</v>
      </c>
      <c r="F11" s="8">
        <v>27.4883187361925</v>
      </c>
      <c r="G11" s="5">
        <v>13.856775283813477</v>
      </c>
      <c r="H11" s="8">
        <v>13.99860954284668</v>
      </c>
      <c r="I11" s="10">
        <v>13.934364318847656</v>
      </c>
      <c r="J11" s="10"/>
      <c r="K11" s="10"/>
      <c r="L11" s="10">
        <v>1.4903116577348898</v>
      </c>
      <c r="M11" s="10"/>
      <c r="P11" t="s">
        <v>8</v>
      </c>
      <c r="Q11" s="34">
        <v>2.9664163589477539</v>
      </c>
      <c r="R11" s="31">
        <v>3.4829320907592773</v>
      </c>
      <c r="S11" s="19">
        <v>3.8651983737945557</v>
      </c>
      <c r="T11" s="34">
        <v>17.727827072143555</v>
      </c>
      <c r="U11" s="31">
        <v>17.692670822143555</v>
      </c>
      <c r="V11" s="80">
        <v>17.526809692382813</v>
      </c>
      <c r="W11" s="34">
        <v>34.430809020996094</v>
      </c>
      <c r="X11" s="31">
        <v>34.539405822753906</v>
      </c>
      <c r="Y11" s="19">
        <v>33.907588958740234</v>
      </c>
      <c r="Z11" s="34">
        <v>52.840854644775391</v>
      </c>
      <c r="AA11" s="31">
        <v>53.068805694580078</v>
      </c>
      <c r="AB11" s="19">
        <v>53.095394134521484</v>
      </c>
      <c r="AC11" s="34">
        <v>71.405319213867187</v>
      </c>
      <c r="AD11" s="31">
        <v>71.232757568359375</v>
      </c>
      <c r="AE11" s="21">
        <v>69.250015258789062</v>
      </c>
    </row>
    <row r="12" spans="1:31" ht="15.5" x14ac:dyDescent="0.35">
      <c r="A12" s="1"/>
      <c r="B12" s="1"/>
      <c r="C12" s="1" t="s">
        <v>28</v>
      </c>
      <c r="D12" s="69">
        <v>21.905205918021665</v>
      </c>
      <c r="E12" s="8">
        <v>20.76744952263962</v>
      </c>
      <c r="F12" s="8">
        <v>51.918623806599044</v>
      </c>
      <c r="G12" s="5">
        <v>26.439281463623047</v>
      </c>
      <c r="H12" s="8">
        <v>26.861049652099609</v>
      </c>
      <c r="I12" s="10">
        <v>26.53577995300293</v>
      </c>
      <c r="J12" s="10"/>
      <c r="K12" s="10"/>
      <c r="L12" s="10"/>
      <c r="M12" s="10"/>
      <c r="P12" t="s">
        <v>9</v>
      </c>
      <c r="Q12" s="34">
        <v>3.8253657817840576</v>
      </c>
      <c r="R12" s="31">
        <v>4.1637787818908691</v>
      </c>
      <c r="S12" s="19">
        <v>4.3222012519836426</v>
      </c>
      <c r="T12" s="34">
        <v>22.391401290893555</v>
      </c>
      <c r="U12" s="31">
        <v>22.333225250244141</v>
      </c>
      <c r="V12" s="80">
        <v>22.967157363891602</v>
      </c>
      <c r="W12" s="34">
        <v>43.339485168457031</v>
      </c>
      <c r="X12" s="31">
        <v>43.597118377685547</v>
      </c>
      <c r="Y12" s="19">
        <v>42.7799072265625</v>
      </c>
      <c r="Z12" s="34">
        <v>66.836654663085937</v>
      </c>
      <c r="AA12" s="31">
        <v>67.217185974121094</v>
      </c>
      <c r="AB12" s="19">
        <v>67.154571533203125</v>
      </c>
      <c r="AC12" s="34">
        <v>90.26971435546875</v>
      </c>
      <c r="AD12" s="31">
        <v>90.11602783203125</v>
      </c>
      <c r="AE12" s="21">
        <v>87.546897888183594</v>
      </c>
    </row>
    <row r="13" spans="1:31" ht="15.5" x14ac:dyDescent="0.35">
      <c r="A13" s="1"/>
      <c r="B13" s="1"/>
      <c r="C13" s="1" t="s">
        <v>29</v>
      </c>
      <c r="D13" s="70">
        <v>33.679411731284688</v>
      </c>
      <c r="E13" s="6">
        <v>31.930103085961761</v>
      </c>
      <c r="F13" s="6">
        <v>79.825257714904396</v>
      </c>
      <c r="G13" s="4">
        <v>40.998916625976563</v>
      </c>
      <c r="H13" s="6">
        <v>41.655975341796875</v>
      </c>
      <c r="I13" s="10">
        <v>41.645698547363281</v>
      </c>
      <c r="J13" s="10"/>
      <c r="K13" s="10"/>
      <c r="L13" s="10"/>
      <c r="M13" s="10"/>
      <c r="P13" t="s">
        <v>10</v>
      </c>
      <c r="Q13" s="34">
        <v>4.3802995681762695</v>
      </c>
      <c r="R13" s="31">
        <v>5.2207803726196289</v>
      </c>
      <c r="S13" s="19">
        <v>5.083770751953125</v>
      </c>
      <c r="T13" s="34">
        <v>27.347894668579102</v>
      </c>
      <c r="U13" s="31">
        <v>27.21788215637207</v>
      </c>
      <c r="V13" s="35">
        <v>26.181785583496094</v>
      </c>
      <c r="W13" s="34">
        <v>52.114208221435547</v>
      </c>
      <c r="X13" s="31">
        <v>52.424358367919922</v>
      </c>
      <c r="Y13" s="19">
        <v>51.311702728271484</v>
      </c>
      <c r="Z13" s="34">
        <v>80.281547546386719</v>
      </c>
      <c r="AA13" s="31">
        <v>80.936119079589844</v>
      </c>
      <c r="AB13" s="19">
        <v>80.410575866699219</v>
      </c>
      <c r="AC13" s="34">
        <v>108.24588012695312</v>
      </c>
      <c r="AD13" s="31">
        <v>108.15834808349609</v>
      </c>
      <c r="AE13" s="21">
        <v>104.57875061035156</v>
      </c>
    </row>
    <row r="14" spans="1:31" ht="15.5" x14ac:dyDescent="0.35">
      <c r="A14" s="1"/>
      <c r="B14" s="1"/>
      <c r="C14" s="1" t="s">
        <v>30</v>
      </c>
      <c r="D14" s="70">
        <v>45.068061654540095</v>
      </c>
      <c r="E14" s="6">
        <v>42.727226532203282</v>
      </c>
      <c r="F14" s="6">
        <v>106.8180663305082</v>
      </c>
      <c r="G14" s="4">
        <v>55.566566467285156</v>
      </c>
      <c r="H14" s="6">
        <v>55.6119384765625</v>
      </c>
      <c r="I14" s="10">
        <v>54.304130554199219</v>
      </c>
      <c r="J14" s="10"/>
      <c r="K14" s="10"/>
      <c r="L14" s="10"/>
      <c r="M14" s="10"/>
      <c r="P14" t="s">
        <v>11</v>
      </c>
      <c r="Q14" s="34">
        <v>3.8014543056488037</v>
      </c>
      <c r="R14" s="31">
        <v>3.8419156074523926</v>
      </c>
      <c r="S14" s="19">
        <v>3.9805657863616943</v>
      </c>
      <c r="T14" s="34">
        <v>17.064033508300781</v>
      </c>
      <c r="U14" s="31">
        <v>16.778301239013672</v>
      </c>
      <c r="V14" s="35">
        <v>17.024585723876953</v>
      </c>
      <c r="W14" s="34">
        <v>0</v>
      </c>
      <c r="X14" s="31">
        <v>31.849348068237305</v>
      </c>
      <c r="Y14" s="19">
        <v>31.549280166625977</v>
      </c>
      <c r="Z14" s="34">
        <v>48.992061614990234</v>
      </c>
      <c r="AA14" s="31">
        <v>49.401752471923828</v>
      </c>
      <c r="AB14" s="19">
        <v>49.241420745849609</v>
      </c>
      <c r="AC14" s="34">
        <v>65.889396667480469</v>
      </c>
      <c r="AD14" s="31">
        <v>65.934486389160156</v>
      </c>
      <c r="AE14" s="21">
        <v>64.176132202148438</v>
      </c>
    </row>
    <row r="15" spans="1:31" ht="15.5" x14ac:dyDescent="0.35">
      <c r="A15" s="1" t="s">
        <v>8</v>
      </c>
      <c r="B15" s="1"/>
      <c r="C15" s="1" t="s">
        <v>26</v>
      </c>
      <c r="D15" s="70">
        <v>3.1156320974891232</v>
      </c>
      <c r="E15" s="6">
        <v>2.9538061663455379</v>
      </c>
      <c r="F15" s="6">
        <v>7.3845154158638442</v>
      </c>
      <c r="G15" s="4">
        <v>2.9664163589477539</v>
      </c>
      <c r="H15" s="6">
        <v>3.4829320907592773</v>
      </c>
      <c r="I15" s="10">
        <v>3.8651983737945557</v>
      </c>
      <c r="J15" s="10"/>
      <c r="K15" s="10">
        <v>1.6897161779050005</v>
      </c>
      <c r="L15" s="10">
        <v>1.5477909765011941</v>
      </c>
      <c r="M15" s="10"/>
      <c r="P15" t="s">
        <v>12</v>
      </c>
      <c r="Q15" s="77">
        <v>60783.55078125</v>
      </c>
      <c r="R15" s="60">
        <v>60746.37890625</v>
      </c>
      <c r="S15" s="66">
        <v>60701.51953125</v>
      </c>
      <c r="T15" s="77">
        <v>60663.51171875</v>
      </c>
      <c r="U15" s="60">
        <v>60652.33984375</v>
      </c>
      <c r="V15" s="81">
        <v>60245.484375</v>
      </c>
      <c r="W15" s="77">
        <v>60367.57421875</v>
      </c>
      <c r="X15" s="60">
        <v>60900.8828125</v>
      </c>
      <c r="Y15" s="66">
        <v>60007.30859375</v>
      </c>
      <c r="Z15" s="77">
        <v>60695.66015625</v>
      </c>
      <c r="AA15" s="60">
        <v>61329.2265625</v>
      </c>
      <c r="AB15" s="66">
        <v>61137.16796875</v>
      </c>
      <c r="AC15" s="77">
        <v>61225.30859375</v>
      </c>
      <c r="AD15" s="60">
        <v>61352.05078125</v>
      </c>
      <c r="AE15" s="59">
        <v>59537.1171875</v>
      </c>
    </row>
    <row r="16" spans="1:31" ht="15.5" x14ac:dyDescent="0.35">
      <c r="A16" s="1"/>
      <c r="B16" s="1"/>
      <c r="C16" s="1" t="s">
        <v>27</v>
      </c>
      <c r="D16" s="70">
        <v>15.487186140701358</v>
      </c>
      <c r="E16" s="6">
        <v>14.682781692553329</v>
      </c>
      <c r="F16" s="6">
        <v>36.706954231383321</v>
      </c>
      <c r="G16" s="4">
        <v>17.727827072143555</v>
      </c>
      <c r="H16" s="6">
        <v>17.692670822143555</v>
      </c>
      <c r="I16" s="10">
        <v>17.526809692382813</v>
      </c>
      <c r="J16" s="10"/>
      <c r="K16" s="10"/>
      <c r="L16" s="10">
        <v>1.5557236286140128</v>
      </c>
      <c r="M16" s="10"/>
      <c r="P16" t="s">
        <v>13</v>
      </c>
      <c r="Q16" s="34">
        <v>5.3452162742614746</v>
      </c>
      <c r="R16" s="31">
        <v>6.2880702018737793</v>
      </c>
      <c r="S16" s="19">
        <v>6.3781814575195313</v>
      </c>
      <c r="T16" s="34">
        <v>31.729515075683594</v>
      </c>
      <c r="U16" s="31">
        <v>31.671867370605469</v>
      </c>
      <c r="V16" s="35">
        <v>31.388515472412109</v>
      </c>
      <c r="W16" s="34">
        <v>60.008560180664063</v>
      </c>
      <c r="X16" s="31">
        <v>60.474552154541016</v>
      </c>
      <c r="Y16" s="19">
        <v>59.612411499023438</v>
      </c>
      <c r="Z16" s="34">
        <v>93.303886413574219</v>
      </c>
      <c r="AA16" s="31">
        <v>94.079246520996094</v>
      </c>
      <c r="AB16" s="19">
        <v>93.864479064941406</v>
      </c>
      <c r="AC16" s="34">
        <v>125.65380096435547</v>
      </c>
      <c r="AD16" s="31">
        <v>125.842041015625</v>
      </c>
      <c r="AE16" s="21">
        <v>122.07253265380859</v>
      </c>
    </row>
    <row r="17" spans="1:31" ht="15.5" x14ac:dyDescent="0.35">
      <c r="A17" s="1"/>
      <c r="B17" s="1"/>
      <c r="C17" s="1" t="s">
        <v>28</v>
      </c>
      <c r="D17" s="70">
        <v>29.25145763837368</v>
      </c>
      <c r="E17" s="4">
        <v>27.73213692863655</v>
      </c>
      <c r="F17" s="4">
        <v>69.330342321591374</v>
      </c>
      <c r="G17" s="4">
        <v>34.430809020996094</v>
      </c>
      <c r="H17" s="4">
        <v>34.539405822753906</v>
      </c>
      <c r="I17" s="4">
        <v>33.907588958740234</v>
      </c>
      <c r="P17" t="s">
        <v>14</v>
      </c>
      <c r="Q17" s="34">
        <v>4.9053068161010742</v>
      </c>
      <c r="R17" s="31">
        <v>5.8258633613586426</v>
      </c>
      <c r="S17" s="19">
        <v>6.0489683151245117</v>
      </c>
      <c r="T17" s="34">
        <v>30.100957870483398</v>
      </c>
      <c r="U17" s="31">
        <v>30.016532897949219</v>
      </c>
      <c r="V17" s="19">
        <v>29.783597946166992</v>
      </c>
      <c r="W17" s="34">
        <v>56.878147125244141</v>
      </c>
      <c r="X17" s="31">
        <v>57.335098266601562</v>
      </c>
      <c r="Y17" s="19">
        <v>56.503067016601563</v>
      </c>
      <c r="Z17" s="34">
        <v>88.421195983886719</v>
      </c>
      <c r="AA17" s="31">
        <v>89.124031066894531</v>
      </c>
      <c r="AB17" s="19">
        <v>88.929916381835938</v>
      </c>
      <c r="AC17" s="34">
        <v>119.02700042724609</v>
      </c>
      <c r="AD17" s="31">
        <v>119.27861022949219</v>
      </c>
      <c r="AE17" s="21">
        <v>115.7060546875</v>
      </c>
    </row>
    <row r="18" spans="1:31" ht="15.5" x14ac:dyDescent="0.35">
      <c r="C18" t="s">
        <v>29</v>
      </c>
      <c r="D18" s="70">
        <v>44.974326615779823</v>
      </c>
      <c r="E18" s="4">
        <v>42.638360091356219</v>
      </c>
      <c r="F18" s="4">
        <v>106.59590022839055</v>
      </c>
      <c r="G18" s="4">
        <v>52.840854644775391</v>
      </c>
      <c r="H18" s="4">
        <v>53.068805694580078</v>
      </c>
      <c r="I18" s="4">
        <v>53.095394134521484</v>
      </c>
      <c r="P18" t="s">
        <v>15</v>
      </c>
      <c r="Q18" s="34">
        <v>6.0655951499938965</v>
      </c>
      <c r="R18" s="31">
        <v>6.8937382698059082</v>
      </c>
      <c r="S18" s="19">
        <v>6.8368892669677734</v>
      </c>
      <c r="T18" s="34">
        <v>34.792160034179688</v>
      </c>
      <c r="U18" s="31">
        <v>34.75933837890625</v>
      </c>
      <c r="V18" s="19">
        <v>34.4835205078125</v>
      </c>
      <c r="W18" s="34">
        <v>66.037124633789063</v>
      </c>
      <c r="X18" s="31">
        <v>66.561851501464844</v>
      </c>
      <c r="Y18" s="19">
        <v>65.500053405761719</v>
      </c>
      <c r="Z18" s="34">
        <v>102.55027770996094</v>
      </c>
      <c r="AA18" s="31">
        <v>103.47529602050781</v>
      </c>
      <c r="AB18" s="19">
        <v>103.2469482421875</v>
      </c>
      <c r="AC18" s="34">
        <v>138.08964538574219</v>
      </c>
      <c r="AD18" s="31">
        <v>138.45782470703125</v>
      </c>
      <c r="AE18" s="21">
        <v>134.24778747558594</v>
      </c>
    </row>
    <row r="19" spans="1:31" ht="15.5" x14ac:dyDescent="0.35">
      <c r="C19" t="s">
        <v>30</v>
      </c>
      <c r="D19" s="70">
        <v>60.18233753496957</v>
      </c>
      <c r="E19" s="4">
        <v>57.056466923403249</v>
      </c>
      <c r="F19" s="4">
        <v>142.6411673085081</v>
      </c>
      <c r="G19" s="4">
        <v>71.405319213867187</v>
      </c>
      <c r="H19" s="4">
        <v>71.232757568359375</v>
      </c>
      <c r="I19" s="4">
        <v>69.250015258789062</v>
      </c>
      <c r="P19" t="s">
        <v>19</v>
      </c>
      <c r="Q19" s="34">
        <v>72.521492004394531</v>
      </c>
      <c r="R19" s="31">
        <v>72.734832763671875</v>
      </c>
      <c r="S19" s="19">
        <v>72.336273193359375</v>
      </c>
      <c r="T19" s="34">
        <v>72.352287292480469</v>
      </c>
      <c r="U19" s="31">
        <v>72.175544738769531</v>
      </c>
      <c r="V19" s="19">
        <v>71.673576354980469</v>
      </c>
      <c r="W19" s="34">
        <v>71.188278198242187</v>
      </c>
      <c r="X19" s="31">
        <v>71.727531433105469</v>
      </c>
      <c r="Y19" s="19">
        <v>70.582710266113281</v>
      </c>
      <c r="Z19" s="34">
        <v>72.116592407226562</v>
      </c>
      <c r="AA19" s="31">
        <v>72.670883178710938</v>
      </c>
      <c r="AB19" s="19">
        <v>72.488807678222656</v>
      </c>
      <c r="AC19" s="34">
        <v>72.513389587402344</v>
      </c>
      <c r="AD19" s="31">
        <v>72.666412353515625</v>
      </c>
      <c r="AE19" s="21">
        <v>70.436439514160156</v>
      </c>
    </row>
    <row r="20" spans="1:31" ht="15.5" x14ac:dyDescent="0.35">
      <c r="A20" t="s">
        <v>9</v>
      </c>
      <c r="C20" t="s">
        <v>26</v>
      </c>
      <c r="D20" s="70">
        <v>2.9135983140237496</v>
      </c>
      <c r="E20" s="4">
        <v>2.762266017593356</v>
      </c>
      <c r="F20" s="4">
        <v>6.9056650439833893</v>
      </c>
      <c r="G20" s="4">
        <v>3.8253657817840576</v>
      </c>
      <c r="H20" s="4">
        <v>4.1637787818908691</v>
      </c>
      <c r="I20" s="4">
        <v>4.3222012519836426</v>
      </c>
      <c r="K20" s="13">
        <v>1.2952745761685278</v>
      </c>
      <c r="L20" s="13">
        <v>1.1479577271709391</v>
      </c>
      <c r="P20" t="s">
        <v>16</v>
      </c>
      <c r="Q20" s="34">
        <v>6.0859694480895996</v>
      </c>
      <c r="R20" s="31">
        <v>6.9619183540344238</v>
      </c>
      <c r="S20" s="19">
        <v>6.89898681640625</v>
      </c>
      <c r="T20" s="34">
        <v>34.081569671630859</v>
      </c>
      <c r="U20" s="31">
        <v>33.980983734130859</v>
      </c>
      <c r="V20" s="19">
        <v>33.762680053710938</v>
      </c>
      <c r="W20" s="34">
        <v>64.290756225585937</v>
      </c>
      <c r="X20" s="31">
        <v>64.817558288574219</v>
      </c>
      <c r="Y20" s="19">
        <v>63.875568389892578</v>
      </c>
      <c r="Z20" s="34">
        <v>100.00923156738281</v>
      </c>
      <c r="AA20" s="31">
        <v>100.84261322021484</v>
      </c>
      <c r="AB20" s="19">
        <v>100.63601684570312</v>
      </c>
      <c r="AC20" s="34">
        <v>134.54705810546875</v>
      </c>
      <c r="AD20" s="31">
        <v>134.85569763183594</v>
      </c>
      <c r="AE20" s="21">
        <v>130.83685302734375</v>
      </c>
    </row>
    <row r="21" spans="1:31" ht="15.5" x14ac:dyDescent="0.35">
      <c r="C21" t="s">
        <v>27</v>
      </c>
      <c r="D21" s="70">
        <v>14.482916472995727</v>
      </c>
      <c r="E21" s="4">
        <v>13.73067379138833</v>
      </c>
      <c r="F21" s="4">
        <v>34.326684478470824</v>
      </c>
      <c r="G21" s="4">
        <v>22.391401290893555</v>
      </c>
      <c r="H21" s="4">
        <v>22.333225250244141</v>
      </c>
      <c r="I21" s="4">
        <v>22.967157363891602</v>
      </c>
      <c r="K21" s="13"/>
      <c r="L21" s="13">
        <v>1.1496952290012707</v>
      </c>
      <c r="P21" t="s">
        <v>17</v>
      </c>
      <c r="Q21" s="34">
        <v>6.6749262809753418</v>
      </c>
      <c r="R21" s="31">
        <v>7.1330122947692871</v>
      </c>
      <c r="S21" s="19">
        <v>7.1895461082458496</v>
      </c>
      <c r="T21" s="34">
        <v>38.379795074462891</v>
      </c>
      <c r="U21" s="31">
        <v>38.344463348388672</v>
      </c>
      <c r="V21" s="19">
        <v>38.023124694824219</v>
      </c>
      <c r="W21" s="34">
        <v>72.585258483886719</v>
      </c>
      <c r="X21" s="31">
        <v>73.034088134765625</v>
      </c>
      <c r="Y21" s="19">
        <v>72.019699096679688</v>
      </c>
      <c r="Z21" s="34">
        <v>112.77208709716797</v>
      </c>
      <c r="AA21" s="31">
        <v>113.70779418945312</v>
      </c>
      <c r="AB21" s="19">
        <v>113.46018981933594</v>
      </c>
      <c r="AC21" s="34">
        <v>151.83993530273437</v>
      </c>
      <c r="AD21" s="31">
        <v>152.20195007324219</v>
      </c>
      <c r="AE21" s="21">
        <v>147.59727478027344</v>
      </c>
    </row>
    <row r="22" spans="1:31" ht="15.5" x14ac:dyDescent="0.35">
      <c r="C22" t="s">
        <v>28</v>
      </c>
      <c r="D22" s="70">
        <v>27.35464104590103</v>
      </c>
      <c r="E22" s="4">
        <v>25.933840989976929</v>
      </c>
      <c r="F22" s="4">
        <v>64.834602474942315</v>
      </c>
      <c r="G22" s="4">
        <v>43.339485168457031</v>
      </c>
      <c r="H22" s="4">
        <v>43.597118377685547</v>
      </c>
      <c r="I22" s="4">
        <v>42.7799072265625</v>
      </c>
      <c r="K22" s="13"/>
      <c r="L22" s="13"/>
      <c r="P22" t="s">
        <v>18</v>
      </c>
      <c r="Q22" s="36">
        <v>5.9440875053405762</v>
      </c>
      <c r="R22" s="32">
        <v>6.5817804336547852</v>
      </c>
      <c r="S22" s="24">
        <v>6.6688094139099121</v>
      </c>
      <c r="T22" s="36">
        <v>36.647048950195312</v>
      </c>
      <c r="U22" s="32">
        <v>36.515117645263672</v>
      </c>
      <c r="V22" s="24">
        <v>36.267383575439453</v>
      </c>
      <c r="W22" s="36">
        <v>69.081321716308594</v>
      </c>
      <c r="X22" s="32">
        <v>69.591873168945313</v>
      </c>
      <c r="Y22" s="24">
        <v>68.629600524902344</v>
      </c>
      <c r="Z22" s="36">
        <v>107.31122589111328</v>
      </c>
      <c r="AA22" s="32">
        <v>41.655975341796875</v>
      </c>
      <c r="AB22" s="24">
        <v>108.05374908447266</v>
      </c>
      <c r="AC22" s="36">
        <v>144.49958801269531</v>
      </c>
      <c r="AD22" s="32">
        <v>144.87310791015625</v>
      </c>
      <c r="AE22" s="22">
        <v>140.47381591796875</v>
      </c>
    </row>
    <row r="23" spans="1:31" ht="15.5" x14ac:dyDescent="0.25">
      <c r="C23" t="s">
        <v>29</v>
      </c>
      <c r="D23" s="70">
        <v>42.057957455147502</v>
      </c>
      <c r="E23" s="4">
        <v>39.87346714492714</v>
      </c>
      <c r="F23" s="4">
        <v>99.683667862317847</v>
      </c>
      <c r="G23" s="4">
        <v>66.836654663085937</v>
      </c>
      <c r="H23" s="4">
        <v>67.217185974121094</v>
      </c>
      <c r="I23" s="4">
        <v>67.154571533203125</v>
      </c>
      <c r="K23" s="13"/>
      <c r="L23" s="13"/>
    </row>
    <row r="24" spans="1:31" ht="15.5" x14ac:dyDescent="0.25">
      <c r="C24" t="s">
        <v>30</v>
      </c>
      <c r="D24" s="70">
        <v>56.279801879434736</v>
      </c>
      <c r="E24" s="4">
        <v>53.356628969816896</v>
      </c>
      <c r="F24" s="4">
        <v>133.39157242454223</v>
      </c>
      <c r="G24" s="4">
        <v>90.26971435546875</v>
      </c>
      <c r="H24" s="4">
        <v>90.11602783203125</v>
      </c>
      <c r="I24" s="4">
        <v>87.546897888183594</v>
      </c>
      <c r="K24" s="13"/>
      <c r="L24" s="13"/>
    </row>
    <row r="25" spans="1:31" ht="15.5" x14ac:dyDescent="0.25">
      <c r="A25" t="s">
        <v>10</v>
      </c>
      <c r="C25" t="s">
        <v>26</v>
      </c>
      <c r="D25" s="70">
        <v>2.833029285964126</v>
      </c>
      <c r="E25" s="4">
        <v>2.6858817448511494</v>
      </c>
      <c r="F25" s="4">
        <v>6.7147043621278728</v>
      </c>
      <c r="G25" s="4">
        <v>4.3802995681762695</v>
      </c>
      <c r="H25" s="4">
        <v>5.2207803726196289</v>
      </c>
      <c r="I25" s="4">
        <v>5.083770751953125</v>
      </c>
      <c r="K25" s="13">
        <v>1.0653816975410044</v>
      </c>
      <c r="L25" s="13">
        <v>0.92903951913137184</v>
      </c>
    </row>
    <row r="26" spans="1:31" ht="15.5" x14ac:dyDescent="0.25">
      <c r="C26" t="s">
        <v>27</v>
      </c>
      <c r="D26" s="70">
        <v>14.082423893740181</v>
      </c>
      <c r="E26" s="4">
        <v>13.350982796699316</v>
      </c>
      <c r="F26" s="4">
        <v>33.377456991748289</v>
      </c>
      <c r="G26" s="4">
        <v>27.347894668579102</v>
      </c>
      <c r="H26" s="4">
        <v>27.21788215637207</v>
      </c>
      <c r="I26" s="4">
        <v>26.181785583496094</v>
      </c>
      <c r="K26" s="13"/>
      <c r="L26" s="13">
        <v>0.93089946939359647</v>
      </c>
    </row>
    <row r="27" spans="1:31" ht="15.5" x14ac:dyDescent="0.25">
      <c r="C27" t="s">
        <v>28</v>
      </c>
      <c r="D27" s="70">
        <v>26.59820978652662</v>
      </c>
      <c r="E27" s="4">
        <v>25.216698770214428</v>
      </c>
      <c r="F27" s="4">
        <v>63.041746925536067</v>
      </c>
      <c r="G27" s="4">
        <v>52.114208221435547</v>
      </c>
      <c r="H27" s="4">
        <v>52.424358367919922</v>
      </c>
      <c r="I27" s="4">
        <v>51.311702728271484</v>
      </c>
      <c r="K27" s="13"/>
      <c r="L27" s="13"/>
    </row>
    <row r="28" spans="1:31" ht="15.5" x14ac:dyDescent="0.25">
      <c r="C28" t="s">
        <v>29</v>
      </c>
      <c r="D28" s="70">
        <v>40.894938950494904</v>
      </c>
      <c r="E28" s="4">
        <v>38.770855821406201</v>
      </c>
      <c r="F28" s="4">
        <v>96.927139553515502</v>
      </c>
      <c r="G28" s="4">
        <v>80.281547546386719</v>
      </c>
      <c r="H28" s="4">
        <v>80.936119079589844</v>
      </c>
      <c r="I28" s="4">
        <v>80.410575866699219</v>
      </c>
      <c r="K28" s="13"/>
      <c r="L28" s="13"/>
    </row>
    <row r="29" spans="1:31" ht="15.5" x14ac:dyDescent="0.25">
      <c r="C29" t="s">
        <v>30</v>
      </c>
      <c r="D29" s="70">
        <v>54.723510157618037</v>
      </c>
      <c r="E29" s="4">
        <v>51.881171040031354</v>
      </c>
      <c r="F29" s="4">
        <v>129.70292760007837</v>
      </c>
      <c r="G29" s="4">
        <v>108.24588012695312</v>
      </c>
      <c r="H29" s="4">
        <v>108.15834808349609</v>
      </c>
      <c r="I29" s="4">
        <v>104.57875061035156</v>
      </c>
      <c r="K29" s="13"/>
      <c r="L29" s="13"/>
    </row>
    <row r="30" spans="1:31" ht="15.5" x14ac:dyDescent="0.25">
      <c r="A30" t="s">
        <v>11</v>
      </c>
      <c r="C30" t="s">
        <v>26</v>
      </c>
      <c r="D30" s="70">
        <v>2.5916555908668801</v>
      </c>
      <c r="E30" s="4">
        <v>2.4570449994772545</v>
      </c>
      <c r="F30" s="4">
        <v>6.1426124986931363</v>
      </c>
      <c r="G30" s="4">
        <v>3.8014543056488037</v>
      </c>
      <c r="H30" s="4">
        <v>3.8419156074523926</v>
      </c>
      <c r="I30" s="4">
        <v>3.9805657863616943</v>
      </c>
      <c r="K30" s="13">
        <v>1.6784083216990902</v>
      </c>
      <c r="L30" s="13">
        <v>1.3934555928036436</v>
      </c>
    </row>
    <row r="31" spans="1:31" ht="15.5" x14ac:dyDescent="0.25">
      <c r="C31" t="s">
        <v>27</v>
      </c>
      <c r="D31" s="70">
        <v>12.882603366646325</v>
      </c>
      <c r="E31" s="4">
        <v>12.213480947782715</v>
      </c>
      <c r="F31" s="4">
        <v>30.533702369456787</v>
      </c>
      <c r="G31" s="4">
        <v>17.064033508300781</v>
      </c>
      <c r="H31" s="4">
        <v>16.778301239013672</v>
      </c>
      <c r="I31" s="4">
        <v>17.024585723876953</v>
      </c>
      <c r="K31" s="13"/>
      <c r="L31" s="13">
        <v>1.3937646030890074</v>
      </c>
    </row>
    <row r="32" spans="1:31" ht="15.5" x14ac:dyDescent="0.25">
      <c r="C32" t="s">
        <v>28</v>
      </c>
      <c r="D32" s="70">
        <v>24.332046068787015</v>
      </c>
      <c r="E32" s="4">
        <v>23.068239595974219</v>
      </c>
      <c r="F32" s="4">
        <v>57.670598989935549</v>
      </c>
      <c r="G32" s="4">
        <v>0</v>
      </c>
      <c r="H32" s="4">
        <v>31.849348068237305</v>
      </c>
      <c r="I32" s="4">
        <v>31.549280166625977</v>
      </c>
      <c r="K32" s="13"/>
      <c r="L32" s="13"/>
    </row>
    <row r="33" spans="1:12" ht="15.5" x14ac:dyDescent="0.25">
      <c r="C33" t="s">
        <v>29</v>
      </c>
      <c r="D33" s="70">
        <v>37.410695926901184</v>
      </c>
      <c r="E33" s="4">
        <v>35.467584380457936</v>
      </c>
      <c r="F33" s="4">
        <v>88.66896095114484</v>
      </c>
      <c r="G33" s="4">
        <v>48.992061614990234</v>
      </c>
      <c r="H33" s="4">
        <v>49.401752471923828</v>
      </c>
      <c r="I33" s="4">
        <v>49.241420745849609</v>
      </c>
      <c r="K33" s="13"/>
      <c r="L33" s="13"/>
    </row>
    <row r="34" spans="1:12" ht="15.5" x14ac:dyDescent="0.25">
      <c r="C34" t="s">
        <v>30</v>
      </c>
      <c r="D34" s="70">
        <v>50.061074819982366</v>
      </c>
      <c r="E34" s="4">
        <v>47.460902593832486</v>
      </c>
      <c r="F34" s="4">
        <v>118.65225648458122</v>
      </c>
      <c r="G34" s="4">
        <v>65.889396667480469</v>
      </c>
      <c r="H34" s="4">
        <v>65.934486389160156</v>
      </c>
      <c r="I34" s="4">
        <v>64.176132202148438</v>
      </c>
      <c r="K34" s="13"/>
      <c r="L34" s="13"/>
    </row>
    <row r="35" spans="1:12" ht="15.5" x14ac:dyDescent="0.25">
      <c r="A35" t="s">
        <v>12</v>
      </c>
      <c r="C35" t="s">
        <v>26</v>
      </c>
      <c r="D35" s="4"/>
      <c r="E35" s="4"/>
      <c r="F35" s="50">
        <v>78927</v>
      </c>
      <c r="G35" s="50">
        <v>60783.55078125</v>
      </c>
      <c r="H35" s="50">
        <v>60746.37890625</v>
      </c>
      <c r="I35" s="50">
        <v>60701.51953125</v>
      </c>
      <c r="K35" s="13"/>
      <c r="L35" s="13">
        <v>1</v>
      </c>
    </row>
    <row r="36" spans="1:12" ht="15.5" x14ac:dyDescent="0.25">
      <c r="C36" t="s">
        <v>27</v>
      </c>
      <c r="D36" s="4"/>
      <c r="E36" s="4"/>
      <c r="F36" s="50">
        <v>78927</v>
      </c>
      <c r="G36" s="50">
        <v>60663.51171875</v>
      </c>
      <c r="H36" s="50">
        <v>60652.33984375</v>
      </c>
      <c r="I36" s="50">
        <v>60245.484375</v>
      </c>
      <c r="K36" s="13"/>
      <c r="L36" s="13">
        <v>1</v>
      </c>
    </row>
    <row r="37" spans="1:12" ht="15.5" x14ac:dyDescent="0.25">
      <c r="C37" t="s">
        <v>28</v>
      </c>
      <c r="D37" s="4"/>
      <c r="E37" s="4"/>
      <c r="F37" s="50">
        <v>78927</v>
      </c>
      <c r="G37" s="50">
        <v>60367.57421875</v>
      </c>
      <c r="H37" s="50">
        <v>60900.8828125</v>
      </c>
      <c r="I37" s="50">
        <v>60007.30859375</v>
      </c>
      <c r="K37" s="13"/>
      <c r="L37" s="13"/>
    </row>
    <row r="38" spans="1:12" ht="15.5" x14ac:dyDescent="0.25">
      <c r="C38" t="s">
        <v>29</v>
      </c>
      <c r="D38" s="4"/>
      <c r="E38" s="4"/>
      <c r="F38" s="50">
        <v>78927</v>
      </c>
      <c r="G38" s="50">
        <v>60695.66015625</v>
      </c>
      <c r="H38" s="50">
        <v>61329.2265625</v>
      </c>
      <c r="I38" s="50">
        <v>61137.16796875</v>
      </c>
      <c r="K38" s="13"/>
      <c r="L38" s="13"/>
    </row>
    <row r="39" spans="1:12" ht="15.5" x14ac:dyDescent="0.25">
      <c r="C39" t="s">
        <v>30</v>
      </c>
      <c r="D39" s="4"/>
      <c r="E39" s="4"/>
      <c r="F39" s="50">
        <v>78927</v>
      </c>
      <c r="G39" s="50">
        <v>61225.30859375</v>
      </c>
      <c r="H39" s="50">
        <v>61352.05078125</v>
      </c>
      <c r="I39" s="50">
        <v>59537.1171875</v>
      </c>
      <c r="K39" s="13"/>
      <c r="L39" s="13"/>
    </row>
    <row r="40" spans="1:12" ht="15.5" x14ac:dyDescent="0.25">
      <c r="A40" t="s">
        <v>13</v>
      </c>
      <c r="C40" t="s">
        <v>26</v>
      </c>
      <c r="D40" s="70">
        <v>2.6285506492334942</v>
      </c>
      <c r="E40" s="4">
        <v>2.4920237285123066</v>
      </c>
      <c r="F40" s="4">
        <v>6.2300593212807662</v>
      </c>
      <c r="G40" s="4">
        <v>5.3452162742614746</v>
      </c>
      <c r="H40" s="4">
        <v>6.2880702018737793</v>
      </c>
      <c r="I40" s="4">
        <v>6.3781814575195313</v>
      </c>
      <c r="K40" s="13">
        <v>0.88622387150619142</v>
      </c>
      <c r="L40" s="13">
        <v>0.74594036157692256</v>
      </c>
    </row>
    <row r="41" spans="1:12" ht="15.5" x14ac:dyDescent="0.25">
      <c r="C41" t="s">
        <v>27</v>
      </c>
      <c r="D41" s="70">
        <v>13.066001347767486</v>
      </c>
      <c r="E41" s="4">
        <v>12.387353237764444</v>
      </c>
      <c r="F41" s="4">
        <v>30.968383094411109</v>
      </c>
      <c r="G41" s="4">
        <v>31.729515075683594</v>
      </c>
      <c r="H41" s="4">
        <v>31.671867370605469</v>
      </c>
      <c r="I41" s="4">
        <v>31.388515472412109</v>
      </c>
      <c r="K41" s="13"/>
      <c r="L41" s="13">
        <v>0.74204440673025263</v>
      </c>
    </row>
    <row r="42" spans="1:12" ht="15.5" x14ac:dyDescent="0.25">
      <c r="C42" t="s">
        <v>28</v>
      </c>
      <c r="D42" s="70">
        <v>24.67843941790743</v>
      </c>
      <c r="E42" s="4">
        <v>23.39664127454132</v>
      </c>
      <c r="F42" s="4">
        <v>58.491603186353295</v>
      </c>
      <c r="G42" s="4">
        <v>60.008560180664063</v>
      </c>
      <c r="H42" s="4">
        <v>60.474552154541016</v>
      </c>
      <c r="I42" s="4">
        <v>59.612411499023438</v>
      </c>
      <c r="K42" s="13"/>
      <c r="L42" s="13"/>
    </row>
    <row r="43" spans="1:12" ht="15.5" x14ac:dyDescent="0.25">
      <c r="C43" t="s">
        <v>29</v>
      </c>
      <c r="D43" s="70">
        <v>37.943278193859335</v>
      </c>
      <c r="E43" s="4">
        <v>35.972504324470279</v>
      </c>
      <c r="F43" s="4">
        <v>89.93126081117569</v>
      </c>
      <c r="G43" s="4">
        <v>93.303886413574219</v>
      </c>
      <c r="H43" s="4">
        <v>94.079246520996094</v>
      </c>
      <c r="I43" s="4">
        <v>93.864479064941406</v>
      </c>
      <c r="K43" s="13"/>
      <c r="L43" s="13"/>
    </row>
    <row r="44" spans="1:12" ht="15.5" x14ac:dyDescent="0.25">
      <c r="C44" t="s">
        <v>30</v>
      </c>
      <c r="D44" s="70">
        <v>50.773749098110834</v>
      </c>
      <c r="E44" s="4">
        <v>48.136560569954959</v>
      </c>
      <c r="F44" s="4">
        <v>120.34140142488739</v>
      </c>
      <c r="G44" s="4">
        <v>125.65380096435547</v>
      </c>
      <c r="H44" s="4">
        <v>125.842041015625</v>
      </c>
      <c r="I44" s="4">
        <v>122.07253265380859</v>
      </c>
      <c r="K44" s="13"/>
      <c r="L44" s="13"/>
    </row>
    <row r="45" spans="1:12" ht="15.5" x14ac:dyDescent="0.25">
      <c r="A45" t="s">
        <v>14</v>
      </c>
      <c r="C45" t="s">
        <v>26</v>
      </c>
      <c r="D45" s="70">
        <v>2.5647622049490471</v>
      </c>
      <c r="E45" s="4">
        <v>2.4315484560239935</v>
      </c>
      <c r="F45" s="4">
        <v>6.0788711400599835</v>
      </c>
      <c r="G45" s="4">
        <v>4.9053068161010742</v>
      </c>
      <c r="H45" s="4">
        <v>5.8258633613586426</v>
      </c>
      <c r="I45" s="4">
        <v>6.0489683151245117</v>
      </c>
      <c r="K45" s="13">
        <v>0.92587112504890778</v>
      </c>
      <c r="L45" s="13">
        <v>0.76782648374219953</v>
      </c>
    </row>
    <row r="46" spans="1:12" ht="15.5" x14ac:dyDescent="0.25">
      <c r="C46" t="s">
        <v>27</v>
      </c>
      <c r="D46" s="70">
        <v>12.748921705708611</v>
      </c>
      <c r="E46" s="4">
        <v>12.086742712314106</v>
      </c>
      <c r="F46" s="4">
        <v>30.216856780785264</v>
      </c>
      <c r="G46" s="4">
        <v>30.100957870483398</v>
      </c>
      <c r="H46" s="4">
        <v>30.016532897949219</v>
      </c>
      <c r="I46" s="4">
        <v>29.783597946166992</v>
      </c>
      <c r="K46" s="13"/>
      <c r="L46" s="13">
        <v>0.76417422604541652</v>
      </c>
    </row>
    <row r="47" spans="1:12" ht="15.5" x14ac:dyDescent="0.25">
      <c r="C47" t="s">
        <v>28</v>
      </c>
      <c r="D47" s="70">
        <v>24.079554531175141</v>
      </c>
      <c r="E47" s="4">
        <v>22.828862468825903</v>
      </c>
      <c r="F47" s="4">
        <v>57.072156172064759</v>
      </c>
      <c r="G47" s="4">
        <v>56.878147125244141</v>
      </c>
      <c r="H47" s="4">
        <v>57.335098266601562</v>
      </c>
      <c r="I47" s="4">
        <v>56.503067016601563</v>
      </c>
      <c r="K47" s="13"/>
      <c r="L47" s="13"/>
    </row>
    <row r="48" spans="1:12" ht="15.5" x14ac:dyDescent="0.25">
      <c r="C48" t="s">
        <v>29</v>
      </c>
      <c r="D48" s="70">
        <v>37.02248837086541</v>
      </c>
      <c r="E48" s="4">
        <v>35.099540324882661</v>
      </c>
      <c r="F48" s="4">
        <v>87.748850812206641</v>
      </c>
      <c r="G48" s="4">
        <v>88.421195983886719</v>
      </c>
      <c r="H48" s="4">
        <v>89.124031066894531</v>
      </c>
      <c r="I48" s="4">
        <v>88.929916381835938</v>
      </c>
      <c r="K48" s="13"/>
      <c r="L48" s="13"/>
    </row>
    <row r="49" spans="1:12" ht="15.5" x14ac:dyDescent="0.25">
      <c r="C49" t="s">
        <v>30</v>
      </c>
      <c r="D49" s="70">
        <v>49.541595376286303</v>
      </c>
      <c r="E49" s="4">
        <v>46.96840491244199</v>
      </c>
      <c r="F49" s="4">
        <v>117.42101228110496</v>
      </c>
      <c r="G49" s="4">
        <v>119.02700042724609</v>
      </c>
      <c r="H49" s="4">
        <v>119.27861022949219</v>
      </c>
      <c r="I49" s="4">
        <v>115.7060546875</v>
      </c>
      <c r="K49" s="13"/>
      <c r="L49" s="13"/>
    </row>
    <row r="50" spans="1:12" ht="15.5" x14ac:dyDescent="0.25">
      <c r="A50" t="s">
        <v>15</v>
      </c>
      <c r="C50" t="s">
        <v>26</v>
      </c>
      <c r="D50" s="70">
        <v>2.5199769383172836</v>
      </c>
      <c r="E50" s="4">
        <v>2.3890893361410841</v>
      </c>
      <c r="F50" s="4">
        <v>5.9727233403527098</v>
      </c>
      <c r="G50" s="4">
        <v>6.0655951499938965</v>
      </c>
      <c r="H50" s="4">
        <v>6.8937382698059082</v>
      </c>
      <c r="I50" s="4">
        <v>6.8368892669677734</v>
      </c>
      <c r="K50" s="13">
        <v>0.79193614108620281</v>
      </c>
      <c r="L50" s="13">
        <v>0.65013923552903141</v>
      </c>
    </row>
    <row r="51" spans="1:12" ht="15.5" x14ac:dyDescent="0.25">
      <c r="C51" t="s">
        <v>27</v>
      </c>
      <c r="D51" s="70">
        <v>12.526303071998287</v>
      </c>
      <c r="E51" s="4">
        <v>11.875686890438695</v>
      </c>
      <c r="F51" s="4">
        <v>29.689217226096737</v>
      </c>
      <c r="G51" s="4">
        <v>34.792160034179688</v>
      </c>
      <c r="H51" s="4">
        <v>34.75933837890625</v>
      </c>
      <c r="I51" s="4">
        <v>34.4835205078125</v>
      </c>
      <c r="K51" s="13"/>
      <c r="L51" s="13">
        <v>0.64693167105890181</v>
      </c>
    </row>
    <row r="52" spans="1:12" ht="15.5" x14ac:dyDescent="0.25">
      <c r="C52" t="s">
        <v>28</v>
      </c>
      <c r="D52" s="70">
        <v>23.659083086309085</v>
      </c>
      <c r="E52" s="4">
        <v>22.430230310806191</v>
      </c>
      <c r="F52" s="4">
        <v>56.075575777015473</v>
      </c>
      <c r="G52" s="4">
        <v>66.037124633789063</v>
      </c>
      <c r="H52" s="4">
        <v>66.561851501464844</v>
      </c>
      <c r="I52" s="4">
        <v>65.500053405761719</v>
      </c>
      <c r="K52" s="13"/>
      <c r="L52" s="13"/>
    </row>
    <row r="53" spans="1:12" ht="15.5" x14ac:dyDescent="0.25">
      <c r="C53" t="s">
        <v>29</v>
      </c>
      <c r="D53" s="70">
        <v>36.376010498624026</v>
      </c>
      <c r="E53" s="4">
        <v>34.486640513325497</v>
      </c>
      <c r="F53" s="4">
        <v>86.216601283313736</v>
      </c>
      <c r="G53" s="4">
        <v>102.55027770996094</v>
      </c>
      <c r="H53" s="4">
        <v>103.47529602050781</v>
      </c>
      <c r="I53" s="4">
        <v>103.2469482421875</v>
      </c>
      <c r="K53" s="13"/>
      <c r="L53" s="13"/>
    </row>
    <row r="54" spans="1:12" ht="15.5" x14ac:dyDescent="0.25">
      <c r="C54" t="s">
        <v>30</v>
      </c>
      <c r="D54" s="70">
        <v>48.676511839883361</v>
      </c>
      <c r="E54" s="4">
        <v>46.148253814919819</v>
      </c>
      <c r="F54" s="4">
        <v>115.37063453729954</v>
      </c>
      <c r="G54" s="4">
        <v>138.08964538574219</v>
      </c>
      <c r="H54" s="4">
        <v>138.45782470703125</v>
      </c>
      <c r="I54" s="4">
        <v>134.24778747558594</v>
      </c>
      <c r="K54" s="13"/>
      <c r="L54" s="13"/>
    </row>
    <row r="55" spans="1:12" ht="15.5" x14ac:dyDescent="0.25">
      <c r="A55" t="s">
        <v>19</v>
      </c>
      <c r="C55" t="s">
        <v>26</v>
      </c>
      <c r="D55" s="70">
        <v>26.425778131895534</v>
      </c>
      <c r="E55" s="4">
        <v>25.053223215724881</v>
      </c>
      <c r="F55" s="4">
        <v>62.633058039312196</v>
      </c>
      <c r="G55" s="4">
        <v>72.521492004394531</v>
      </c>
      <c r="H55" s="4">
        <v>72.734832763671875</v>
      </c>
      <c r="I55" s="4">
        <v>72.336273193359375</v>
      </c>
      <c r="K55" s="13">
        <v>1</v>
      </c>
      <c r="L55" s="13">
        <v>0.66620666586367605</v>
      </c>
    </row>
    <row r="56" spans="1:12" ht="15.5" x14ac:dyDescent="0.25">
      <c r="C56" t="s">
        <v>27</v>
      </c>
      <c r="D56" s="70">
        <v>26.300896188355363</v>
      </c>
      <c r="E56" s="4">
        <v>24.934827640332188</v>
      </c>
      <c r="F56" s="4">
        <v>62.337069100830469</v>
      </c>
      <c r="G56" s="4">
        <v>72.352287292480469</v>
      </c>
      <c r="H56" s="4">
        <v>72.175544738769531</v>
      </c>
      <c r="I56" s="4">
        <v>71.673576354980469</v>
      </c>
      <c r="K56" s="13"/>
      <c r="L56" s="13">
        <v>0.66625831905594657</v>
      </c>
    </row>
    <row r="57" spans="1:12" ht="15.5" x14ac:dyDescent="0.25">
      <c r="C57" t="s">
        <v>28</v>
      </c>
      <c r="D57" s="70">
        <v>26.12842279603527</v>
      </c>
      <c r="E57" s="4">
        <v>24.7713125160092</v>
      </c>
      <c r="F57" s="4">
        <v>61.928281290022994</v>
      </c>
      <c r="G57" s="4">
        <v>71.188278198242187</v>
      </c>
      <c r="H57" s="4">
        <v>71.727531433105469</v>
      </c>
      <c r="I57" s="4">
        <v>70.582710266113281</v>
      </c>
      <c r="K57" s="13"/>
      <c r="L57" s="13"/>
    </row>
    <row r="58" spans="1:12" ht="15.5" x14ac:dyDescent="0.25">
      <c r="C58" t="s">
        <v>29</v>
      </c>
      <c r="D58" s="70">
        <v>26.319152207026164</v>
      </c>
      <c r="E58" s="4">
        <v>24.952135441393224</v>
      </c>
      <c r="F58" s="4">
        <v>62.380338603483061</v>
      </c>
      <c r="G58" s="4">
        <v>72.116592407226562</v>
      </c>
      <c r="H58" s="4">
        <v>72.670883178710938</v>
      </c>
      <c r="I58" s="4">
        <v>72.488807678222656</v>
      </c>
      <c r="K58" s="13"/>
      <c r="L58" s="13"/>
    </row>
    <row r="59" spans="1:12" ht="15.5" x14ac:dyDescent="0.25">
      <c r="C59" t="s">
        <v>30</v>
      </c>
      <c r="D59" s="70">
        <v>26.083467182372292</v>
      </c>
      <c r="E59" s="4">
        <v>24.728691896919877</v>
      </c>
      <c r="F59" s="4">
        <v>61.821729742299688</v>
      </c>
      <c r="G59" s="4">
        <v>72.513389587402344</v>
      </c>
      <c r="H59" s="4">
        <v>72.666412353515625</v>
      </c>
      <c r="I59" s="4">
        <v>70.436439514160156</v>
      </c>
      <c r="K59" s="13"/>
      <c r="L59" s="13"/>
    </row>
    <row r="60" spans="1:12" ht="15.5" x14ac:dyDescent="0.25">
      <c r="A60" t="s">
        <v>16</v>
      </c>
      <c r="C60" t="s">
        <v>26</v>
      </c>
      <c r="D60" s="70">
        <v>2.6116589357644413</v>
      </c>
      <c r="E60" s="4">
        <v>2.4760093706408361</v>
      </c>
      <c r="F60" s="4">
        <v>6.1900234266020897</v>
      </c>
      <c r="G60" s="4">
        <v>6.0859694480895996</v>
      </c>
      <c r="H60" s="4">
        <v>6.9619183540344238</v>
      </c>
      <c r="I60" s="4">
        <v>6.89898681640625</v>
      </c>
      <c r="K60" s="13">
        <v>0.82449346567994708</v>
      </c>
      <c r="L60" s="13">
        <v>0.69165016682925762</v>
      </c>
    </row>
    <row r="61" spans="1:12" ht="15.5" x14ac:dyDescent="0.25">
      <c r="C61" t="s">
        <v>27</v>
      </c>
      <c r="D61" s="70">
        <v>12.982036007013219</v>
      </c>
      <c r="E61" s="4">
        <v>12.307749056808953</v>
      </c>
      <c r="F61" s="4">
        <v>30.769372642022383</v>
      </c>
      <c r="G61" s="4">
        <v>34.081569671630859</v>
      </c>
      <c r="H61" s="4">
        <v>33.980983734130859</v>
      </c>
      <c r="I61" s="4">
        <v>33.762680053710938</v>
      </c>
      <c r="K61" s="13"/>
      <c r="L61" s="13">
        <v>0.6877793147339043</v>
      </c>
    </row>
    <row r="62" spans="1:12" ht="15.5" x14ac:dyDescent="0.25">
      <c r="C62" t="s">
        <v>28</v>
      </c>
      <c r="D62" s="70">
        <v>24.519849691804101</v>
      </c>
      <c r="E62" s="4">
        <v>23.246288698811796</v>
      </c>
      <c r="F62" s="4">
        <v>58.11572174702949</v>
      </c>
      <c r="G62" s="4">
        <v>64.290756225585937</v>
      </c>
      <c r="H62" s="4">
        <v>64.817558288574219</v>
      </c>
      <c r="I62" s="4">
        <v>63.875568389892578</v>
      </c>
      <c r="K62" s="13"/>
      <c r="L62" s="13"/>
    </row>
    <row r="63" spans="1:12" ht="15.5" x14ac:dyDescent="0.25">
      <c r="C63" t="s">
        <v>29</v>
      </c>
      <c r="D63" s="70">
        <v>37.699445348745954</v>
      </c>
      <c r="E63" s="4">
        <v>35.741336157332093</v>
      </c>
      <c r="F63" s="4">
        <v>89.353340393330228</v>
      </c>
      <c r="G63" s="4">
        <v>100.00923156738281</v>
      </c>
      <c r="H63" s="4">
        <v>100.84261322021484</v>
      </c>
      <c r="I63" s="4">
        <v>100.63601684570312</v>
      </c>
      <c r="K63" s="13"/>
      <c r="L63" s="13"/>
    </row>
    <row r="64" spans="1:12" ht="15.5" x14ac:dyDescent="0.25">
      <c r="C64" t="s">
        <v>30</v>
      </c>
      <c r="D64" s="70">
        <v>50.447464488847189</v>
      </c>
      <c r="E64" s="4">
        <v>47.827223183296468</v>
      </c>
      <c r="F64" s="4">
        <v>119.56805795824117</v>
      </c>
      <c r="G64" s="4">
        <v>134.54705810546875</v>
      </c>
      <c r="H64" s="4">
        <v>134.85569763183594</v>
      </c>
      <c r="I64" s="4">
        <v>130.83685302734375</v>
      </c>
      <c r="K64" s="13"/>
      <c r="L64" s="13"/>
    </row>
    <row r="65" spans="1:12" ht="15.5" x14ac:dyDescent="0.25">
      <c r="A65" t="s">
        <v>17</v>
      </c>
      <c r="C65" t="s">
        <v>26</v>
      </c>
      <c r="D65" s="70">
        <v>2.675225120661139</v>
      </c>
      <c r="E65" s="4">
        <v>2.5362739278939994</v>
      </c>
      <c r="F65" s="4">
        <v>6.3406848197349985</v>
      </c>
      <c r="G65" s="4">
        <v>6.6749262809753418</v>
      </c>
      <c r="H65" s="4">
        <v>7.1330122947692871</v>
      </c>
      <c r="I65" s="4">
        <v>7.1895461082458496</v>
      </c>
      <c r="K65" s="13">
        <v>0.73866128363661698</v>
      </c>
      <c r="L65" s="13">
        <v>0.65116906918497586</v>
      </c>
    </row>
    <row r="66" spans="1:12" ht="15.5" x14ac:dyDescent="0.25">
      <c r="C66" t="s">
        <v>27</v>
      </c>
      <c r="D66" s="70">
        <v>13.298010841956906</v>
      </c>
      <c r="E66" s="4">
        <v>12.607312158825664</v>
      </c>
      <c r="F66" s="4">
        <v>31.51828039706416</v>
      </c>
      <c r="G66" s="4">
        <v>38.379795074462891</v>
      </c>
      <c r="H66" s="4">
        <v>33.980983734130859</v>
      </c>
      <c r="I66" s="4">
        <v>33.762680053710938</v>
      </c>
      <c r="K66" s="13"/>
      <c r="L66" s="13">
        <v>0.62482785982369538</v>
      </c>
    </row>
    <row r="67" spans="1:12" ht="15.5" x14ac:dyDescent="0.25">
      <c r="C67" t="s">
        <v>28</v>
      </c>
      <c r="D67" s="70">
        <v>25.116647871613985</v>
      </c>
      <c r="E67" s="4">
        <v>23.812089181162357</v>
      </c>
      <c r="F67" s="4">
        <v>59.530222952905888</v>
      </c>
      <c r="G67" s="4">
        <v>64.290756225585937</v>
      </c>
      <c r="H67" s="4">
        <v>73.034088134765625</v>
      </c>
      <c r="I67" s="4">
        <v>72.019699096679688</v>
      </c>
      <c r="K67" s="13"/>
      <c r="L67" s="13"/>
    </row>
    <row r="68" spans="1:12" ht="15.5" x14ac:dyDescent="0.25">
      <c r="C68" t="s">
        <v>29</v>
      </c>
      <c r="D68" s="70">
        <v>38.617026844830505</v>
      </c>
      <c r="E68" s="4">
        <v>36.611258470510009</v>
      </c>
      <c r="F68" s="4">
        <v>91.528146176275015</v>
      </c>
      <c r="G68" s="4">
        <v>112.77208709716797</v>
      </c>
      <c r="H68" s="4">
        <v>113.70779418945312</v>
      </c>
      <c r="I68" s="4">
        <v>113.46018981933594</v>
      </c>
      <c r="K68" s="13"/>
      <c r="L68" s="13"/>
    </row>
    <row r="69" spans="1:12" ht="15.5" x14ac:dyDescent="0.25">
      <c r="C69" t="s">
        <v>30</v>
      </c>
      <c r="D69" s="70">
        <v>51.675324992128786</v>
      </c>
      <c r="E69" s="4">
        <v>48.991308612037621</v>
      </c>
      <c r="F69" s="4">
        <v>122.47827153009405</v>
      </c>
      <c r="G69" s="4">
        <v>151.83993530273437</v>
      </c>
      <c r="H69" s="4">
        <v>152.20195007324219</v>
      </c>
      <c r="I69" s="4">
        <v>147.59727478027344</v>
      </c>
      <c r="K69" s="13"/>
      <c r="L69" s="13"/>
    </row>
    <row r="70" spans="1:12" ht="15.5" x14ac:dyDescent="0.25">
      <c r="A70" t="s">
        <v>18</v>
      </c>
      <c r="C70" t="s">
        <v>26</v>
      </c>
      <c r="D70" s="70">
        <v>2.5951006113770156</v>
      </c>
      <c r="E70" s="4">
        <v>2.4603110856220933</v>
      </c>
      <c r="F70" s="4">
        <v>6.1507777140552333</v>
      </c>
      <c r="G70" s="4">
        <v>5.9440875053405762</v>
      </c>
      <c r="H70" s="4">
        <v>6.5817804336547852</v>
      </c>
      <c r="I70" s="4">
        <v>6.6688094139099121</v>
      </c>
      <c r="K70" s="13">
        <v>0.87764515239730367</v>
      </c>
      <c r="L70" s="13">
        <v>0.63979252633509454</v>
      </c>
    </row>
    <row r="71" spans="1:12" ht="15.5" x14ac:dyDescent="0.25">
      <c r="C71" t="s">
        <v>27</v>
      </c>
      <c r="D71" s="70">
        <v>12.899727876931735</v>
      </c>
      <c r="E71" s="4">
        <v>12.2297160110039</v>
      </c>
      <c r="F71" s="4">
        <v>30.574290027509747</v>
      </c>
      <c r="G71" s="4">
        <v>36.647048950195312</v>
      </c>
      <c r="H71" s="4">
        <v>36.515117645263672</v>
      </c>
      <c r="I71" s="4">
        <v>36.267383575439453</v>
      </c>
      <c r="K71" s="13"/>
      <c r="L71" s="13">
        <v>0.63653166799496275</v>
      </c>
    </row>
    <row r="72" spans="1:12" ht="15.5" x14ac:dyDescent="0.25">
      <c r="C72" t="s">
        <v>28</v>
      </c>
      <c r="D72" s="70">
        <v>24.364390026084401</v>
      </c>
      <c r="E72" s="4">
        <v>23.098903608129579</v>
      </c>
      <c r="F72" s="4">
        <v>57.747259020323945</v>
      </c>
      <c r="G72" s="4">
        <v>69.081321716308594</v>
      </c>
      <c r="H72" s="4">
        <v>69.591873168945313</v>
      </c>
      <c r="I72" s="4">
        <v>68.629600524902344</v>
      </c>
      <c r="K72" s="13"/>
      <c r="L72" s="13"/>
    </row>
    <row r="73" spans="1:12" ht="15.5" x14ac:dyDescent="0.25">
      <c r="C73" t="s">
        <v>29</v>
      </c>
      <c r="D73" s="70">
        <v>37.460424993996668</v>
      </c>
      <c r="E73" s="4">
        <v>35.514730519808481</v>
      </c>
      <c r="F73" s="4">
        <v>88.786826299521195</v>
      </c>
      <c r="G73" s="4">
        <v>107.31122589111328</v>
      </c>
      <c r="H73" s="4">
        <v>41.655975341796875</v>
      </c>
      <c r="I73" s="4">
        <v>108.05374908447266</v>
      </c>
    </row>
    <row r="74" spans="1:12" ht="15.5" x14ac:dyDescent="0.25">
      <c r="C74" t="s">
        <v>30</v>
      </c>
      <c r="D74" s="70">
        <v>50.127619707397969</v>
      </c>
      <c r="E74" s="4">
        <v>47.523991139795719</v>
      </c>
      <c r="F74" s="4">
        <v>118.80997784948929</v>
      </c>
      <c r="G74" s="4">
        <v>144.49958801269531</v>
      </c>
      <c r="H74" s="4">
        <v>144.87310791015625</v>
      </c>
      <c r="I74" s="4">
        <v>140.47381591796875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1265" r:id="rId3">
          <objectPr defaultSize="0" autoPict="0" r:id="rId4">
            <anchor moveWithCells="1" sizeWithCells="1">
              <from>
                <xdr:col>6</xdr:col>
                <xdr:colOff>361950</xdr:colOff>
                <xdr:row>0</xdr:row>
                <xdr:rowOff>50800</xdr:rowOff>
              </from>
              <to>
                <xdr:col>11</xdr:col>
                <xdr:colOff>990600</xdr:colOff>
                <xdr:row>5</xdr:row>
                <xdr:rowOff>196850</xdr:rowOff>
              </to>
            </anchor>
          </objectPr>
        </oleObject>
      </mc:Choice>
      <mc:Fallback>
        <oleObject progId="Equation.DSMT4" shapeId="11265" r:id="rId3"/>
      </mc:Fallback>
    </mc:AlternateContent>
    <mc:AlternateContent xmlns:mc="http://schemas.openxmlformats.org/markup-compatibility/2006">
      <mc:Choice Requires="x14">
        <oleObject progId="Equation.DSMT4" shapeId="11266" r:id="rId5">
          <objectPr defaultSize="0" autoPict="0" r:id="rId6">
            <anchor moveWithCells="1" sizeWithCells="1">
              <from>
                <xdr:col>14</xdr:col>
                <xdr:colOff>292100</xdr:colOff>
                <xdr:row>0</xdr:row>
                <xdr:rowOff>101600</xdr:rowOff>
              </from>
              <to>
                <xdr:col>20</xdr:col>
                <xdr:colOff>120650</xdr:colOff>
                <xdr:row>6</xdr:row>
                <xdr:rowOff>88900</xdr:rowOff>
              </to>
            </anchor>
          </objectPr>
        </oleObject>
      </mc:Choice>
      <mc:Fallback>
        <oleObject progId="Equation.DSMT4" shapeId="11266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RRF этанол</vt:lpstr>
      <vt:lpstr>Отчет через этанол</vt:lpstr>
      <vt:lpstr>Правильность через РВ-2</vt:lpstr>
      <vt:lpstr>Raw Calibr Data_Copy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2023-10-23T21:21:04Z</dcterms:created>
  <dcterms:modified xsi:type="dcterms:W3CDTF">2023-11-14T07:59:52Z</dcterms:modified>
</cp:coreProperties>
</file>