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i\OneDrive\Desktop\"/>
    </mc:Choice>
  </mc:AlternateContent>
  <xr:revisionPtr revIDLastSave="0" documentId="13_ncr:1_{8C8A1C51-38FA-45DB-BC2E-6A117D234360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Data" sheetId="1" r:id="rId1"/>
    <sheet name="Градуировка" sheetId="2" r:id="rId2"/>
    <sheet name="Итоговый отчёт" sheetId="3" r:id="rId3"/>
    <sheet name="Правильность через РВ-2" sheetId="4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E21" i="3"/>
  <c r="E17" i="3"/>
  <c r="G19" i="3"/>
  <c r="F19" i="3" s="1"/>
  <c r="F16" i="3"/>
  <c r="F17" i="3"/>
  <c r="F18" i="3"/>
  <c r="F20" i="3"/>
  <c r="F21" i="3"/>
  <c r="F22" i="3"/>
  <c r="F23" i="3"/>
  <c r="F24" i="3"/>
  <c r="F15" i="3"/>
  <c r="D16" i="3"/>
  <c r="D17" i="3"/>
  <c r="D18" i="3"/>
  <c r="D19" i="3"/>
  <c r="D20" i="3"/>
  <c r="D21" i="3"/>
  <c r="D22" i="3"/>
  <c r="D23" i="3"/>
  <c r="D24" i="3"/>
  <c r="D15" i="3"/>
  <c r="G16" i="3"/>
  <c r="G17" i="3"/>
  <c r="G18" i="3"/>
  <c r="G20" i="3"/>
  <c r="G21" i="3"/>
  <c r="G22" i="3"/>
  <c r="G23" i="3"/>
  <c r="G24" i="3"/>
  <c r="G15" i="3"/>
  <c r="E16" i="3"/>
  <c r="E18" i="3"/>
  <c r="E22" i="3"/>
  <c r="E23" i="3"/>
  <c r="E24" i="3"/>
  <c r="E15" i="3"/>
  <c r="I51" i="2"/>
  <c r="E52" i="2"/>
  <c r="E53" i="2"/>
  <c r="E54" i="2"/>
  <c r="E55" i="2"/>
  <c r="E56" i="2"/>
  <c r="E51" i="2"/>
  <c r="D4" i="3"/>
  <c r="F3" i="3"/>
  <c r="D3" i="3"/>
  <c r="D20" i="4"/>
  <c r="B11" i="4"/>
  <c r="B12" i="4"/>
  <c r="B13" i="4"/>
  <c r="B14" i="4"/>
  <c r="B15" i="4"/>
  <c r="B16" i="4"/>
  <c r="I16" i="4" s="1"/>
  <c r="J16" i="4" s="1"/>
  <c r="B18" i="4"/>
  <c r="B19" i="4"/>
  <c r="B10" i="4"/>
  <c r="F10" i="4" s="1"/>
  <c r="D19" i="4"/>
  <c r="D18" i="4"/>
  <c r="C18" i="4" s="1"/>
  <c r="D17" i="4"/>
  <c r="D16" i="4"/>
  <c r="D15" i="4"/>
  <c r="D14" i="4"/>
  <c r="D13" i="4"/>
  <c r="C13" i="4" s="1"/>
  <c r="D12" i="4"/>
  <c r="D11" i="4"/>
  <c r="C11" i="4" s="1"/>
  <c r="D10" i="4"/>
  <c r="H19" i="4"/>
  <c r="H18" i="4"/>
  <c r="H17" i="4"/>
  <c r="H16" i="4"/>
  <c r="H15" i="4"/>
  <c r="H14" i="4"/>
  <c r="H13" i="4"/>
  <c r="H12" i="4"/>
  <c r="H11" i="4"/>
  <c r="H10" i="4"/>
  <c r="E19" i="4"/>
  <c r="E18" i="4"/>
  <c r="E17" i="4"/>
  <c r="E16" i="4"/>
  <c r="E15" i="4"/>
  <c r="E14" i="4"/>
  <c r="E13" i="4"/>
  <c r="E12" i="4"/>
  <c r="E11" i="4"/>
  <c r="E10" i="4"/>
  <c r="C20" i="4"/>
  <c r="C19" i="4"/>
  <c r="I19" i="4"/>
  <c r="J19" i="4" s="1"/>
  <c r="I18" i="4"/>
  <c r="F18" i="4"/>
  <c r="C17" i="4"/>
  <c r="F16" i="4"/>
  <c r="G16" i="4" s="1"/>
  <c r="C16" i="4"/>
  <c r="I15" i="4"/>
  <c r="F15" i="4"/>
  <c r="I14" i="4"/>
  <c r="J14" i="4" s="1"/>
  <c r="F14" i="4"/>
  <c r="G14" i="4" s="1"/>
  <c r="C14" i="4"/>
  <c r="I13" i="4"/>
  <c r="F13" i="4"/>
  <c r="I12" i="4"/>
  <c r="J12" i="4" s="1"/>
  <c r="F12" i="4"/>
  <c r="G12" i="4" s="1"/>
  <c r="C12" i="4"/>
  <c r="I11" i="4"/>
  <c r="F11" i="4"/>
  <c r="C10" i="4"/>
  <c r="B4" i="4"/>
  <c r="B3" i="4"/>
  <c r="K21" i="2"/>
  <c r="I21" i="2"/>
  <c r="C24" i="3"/>
  <c r="C23" i="3"/>
  <c r="C22" i="3"/>
  <c r="C21" i="3"/>
  <c r="C20" i="3"/>
  <c r="C19" i="3"/>
  <c r="C18" i="3"/>
  <c r="C17" i="3"/>
  <c r="C16" i="3"/>
  <c r="C15" i="3"/>
  <c r="F22" i="2"/>
  <c r="F23" i="2"/>
  <c r="F24" i="2"/>
  <c r="F25" i="2"/>
  <c r="F26" i="2"/>
  <c r="L21" i="2" s="1"/>
  <c r="F27" i="2"/>
  <c r="F28" i="2"/>
  <c r="F29" i="2"/>
  <c r="F30" i="2"/>
  <c r="K27" i="2" s="1"/>
  <c r="E7" i="2" s="1"/>
  <c r="F31" i="2"/>
  <c r="F32" i="2"/>
  <c r="L27" i="2" s="1"/>
  <c r="F33" i="2"/>
  <c r="K33" i="2" s="1"/>
  <c r="E8" i="2" s="1"/>
  <c r="F34" i="2"/>
  <c r="F35" i="2"/>
  <c r="F36" i="2"/>
  <c r="F37" i="2"/>
  <c r="L33" i="2" s="1"/>
  <c r="F38" i="2"/>
  <c r="F39" i="2"/>
  <c r="F40" i="2"/>
  <c r="F41" i="2"/>
  <c r="F42" i="2"/>
  <c r="F43" i="2"/>
  <c r="L39" i="2" s="1"/>
  <c r="F44" i="2"/>
  <c r="F45" i="2"/>
  <c r="F46" i="2"/>
  <c r="F47" i="2"/>
  <c r="F48" i="2"/>
  <c r="F49" i="2"/>
  <c r="F50" i="2"/>
  <c r="K51" i="2"/>
  <c r="E11" i="2" s="1"/>
  <c r="F57" i="2"/>
  <c r="F58" i="2"/>
  <c r="K57" i="2" s="1"/>
  <c r="E12" i="2" s="1"/>
  <c r="F59" i="2"/>
  <c r="F60" i="2"/>
  <c r="F61" i="2"/>
  <c r="F62" i="2"/>
  <c r="F63" i="2"/>
  <c r="F64" i="2"/>
  <c r="F65" i="2"/>
  <c r="F66" i="2"/>
  <c r="F67" i="2"/>
  <c r="F68" i="2"/>
  <c r="K63" i="2" s="1"/>
  <c r="F69" i="2"/>
  <c r="K69" i="2" s="1"/>
  <c r="E14" i="2" s="1"/>
  <c r="F70" i="2"/>
  <c r="F71" i="2"/>
  <c r="F72" i="2"/>
  <c r="F73" i="2"/>
  <c r="L69" i="2" s="1"/>
  <c r="F74" i="2"/>
  <c r="F75" i="2"/>
  <c r="K75" i="2" s="1"/>
  <c r="E15" i="2" s="1"/>
  <c r="F76" i="2"/>
  <c r="F77" i="2"/>
  <c r="F78" i="2"/>
  <c r="F79" i="2"/>
  <c r="F80" i="2"/>
  <c r="F21" i="2"/>
  <c r="C6" i="2"/>
  <c r="C15" i="2"/>
  <c r="C14" i="2"/>
  <c r="C12" i="2"/>
  <c r="C11" i="2"/>
  <c r="C10" i="2"/>
  <c r="C9" i="2"/>
  <c r="C8" i="2"/>
  <c r="C7" i="2"/>
  <c r="L75" i="2"/>
  <c r="I75" i="2"/>
  <c r="I69" i="2"/>
  <c r="I63" i="2"/>
  <c r="C13" i="2" s="1"/>
  <c r="L57" i="2"/>
  <c r="I57" i="2"/>
  <c r="L51" i="2"/>
  <c r="L45" i="2"/>
  <c r="K45" i="2"/>
  <c r="E10" i="2" s="1"/>
  <c r="I45" i="2"/>
  <c r="K39" i="2"/>
  <c r="E9" i="2" s="1"/>
  <c r="I39" i="2"/>
  <c r="I33" i="2"/>
  <c r="I27" i="2"/>
  <c r="E13" i="2" l="1"/>
  <c r="L63" i="2"/>
  <c r="I10" i="4"/>
  <c r="J10" i="4" s="1"/>
  <c r="G10" i="4"/>
  <c r="G18" i="4"/>
  <c r="J18" i="4"/>
  <c r="G15" i="4"/>
  <c r="J15" i="4"/>
  <c r="J11" i="4"/>
  <c r="G11" i="4"/>
  <c r="I20" i="4"/>
  <c r="J20" i="4" s="1"/>
  <c r="J13" i="4"/>
  <c r="F20" i="4"/>
  <c r="G20" i="4" s="1"/>
  <c r="G13" i="4"/>
  <c r="F19" i="4"/>
  <c r="G19" i="4" s="1"/>
  <c r="E6" i="2"/>
  <c r="B17" i="4" l="1"/>
  <c r="I17" i="4" l="1"/>
  <c r="J17" i="4" s="1"/>
  <c r="F17" i="4"/>
  <c r="G17" i="4" s="1"/>
</calcChain>
</file>

<file path=xl/sharedStrings.xml><?xml version="1.0" encoding="utf-8"?>
<sst xmlns="http://schemas.openxmlformats.org/spreadsheetml/2006/main" count="290" uniqueCount="93">
  <si>
    <t>Интервал</t>
  </si>
  <si>
    <t>Площадь Ацетальдегид</t>
  </si>
  <si>
    <t>Площадь Метилацетат</t>
  </si>
  <si>
    <t>Площадь Этилацетат</t>
  </si>
  <si>
    <t>Площадь Метанол</t>
  </si>
  <si>
    <t>Площадь 2 -пропанол</t>
  </si>
  <si>
    <t>Площадь Этанол</t>
  </si>
  <si>
    <t>Площадь пропанол-1</t>
  </si>
  <si>
    <t>Площадь изобутиловый спирт</t>
  </si>
  <si>
    <t>Площадь 1-бутанол</t>
  </si>
  <si>
    <t>Площадь изоамиловый спирт</t>
  </si>
  <si>
    <t>Минимум</t>
  </si>
  <si>
    <t>Дата</t>
  </si>
  <si>
    <t>Максимум</t>
  </si>
  <si>
    <t>Среднее</t>
  </si>
  <si>
    <t>Компонент</t>
  </si>
  <si>
    <t>Дата и время</t>
  </si>
  <si>
    <t>Имя СО</t>
  </si>
  <si>
    <t>Конц-ия</t>
  </si>
  <si>
    <t>Площадь</t>
  </si>
  <si>
    <t xml:space="preserve">мг/л </t>
  </si>
  <si>
    <t>мг/л АА</t>
  </si>
  <si>
    <t>Ацетальдегид</t>
  </si>
  <si>
    <t>2016-10-19  06:25:02</t>
  </si>
  <si>
    <t>ГСО-3-1</t>
  </si>
  <si>
    <t/>
  </si>
  <si>
    <t>2016-10-19  06:47:26</t>
  </si>
  <si>
    <t>ГСО-3-2</t>
  </si>
  <si>
    <t>2016-10-19  08:17:18</t>
  </si>
  <si>
    <t>ГСО-2-2</t>
  </si>
  <si>
    <t>2016-10-19  08:39:53</t>
  </si>
  <si>
    <t>ГСО-2-3</t>
  </si>
  <si>
    <t>2016-10-19  09:25:00</t>
  </si>
  <si>
    <t>ГСО-1-1</t>
  </si>
  <si>
    <t>2016-10-19  10:08:13</t>
  </si>
  <si>
    <t>ГСО-1-3</t>
  </si>
  <si>
    <t>Метилацетат</t>
  </si>
  <si>
    <t>Этилацетат</t>
  </si>
  <si>
    <t>Метанол</t>
  </si>
  <si>
    <t>2 -пропанол</t>
  </si>
  <si>
    <t>Этанол</t>
  </si>
  <si>
    <t>пропанол-1</t>
  </si>
  <si>
    <t>изобутиловый спирт</t>
  </si>
  <si>
    <t>1-бутанол</t>
  </si>
  <si>
    <t>изоамиловый спирт</t>
  </si>
  <si>
    <t>RF</t>
  </si>
  <si>
    <t>RRF</t>
  </si>
  <si>
    <t>RRFmodified</t>
  </si>
  <si>
    <t>Градуировка</t>
  </si>
  <si>
    <t xml:space="preserve">Метилацетат </t>
  </si>
  <si>
    <t>2-пропанол</t>
  </si>
  <si>
    <t>1-пропанол</t>
  </si>
  <si>
    <t>Изобутанол</t>
  </si>
  <si>
    <t>Изоамилол</t>
  </si>
  <si>
    <t>Файл:</t>
  </si>
  <si>
    <t>Название пробы:</t>
  </si>
  <si>
    <t>1-ое изм. РВ-2</t>
  </si>
  <si>
    <t>2-ое изм. РВ-2</t>
  </si>
  <si>
    <t>Сертификат</t>
  </si>
  <si>
    <t>Измеренная</t>
  </si>
  <si>
    <t>Относит.</t>
  </si>
  <si>
    <t>RRF этанол</t>
  </si>
  <si>
    <t>конц-ия</t>
  </si>
  <si>
    <t>смещение,</t>
  </si>
  <si>
    <t>[мг/л ]</t>
  </si>
  <si>
    <t>[мг/л АА]</t>
  </si>
  <si>
    <t>[mg/l АА]</t>
  </si>
  <si>
    <t>%</t>
  </si>
  <si>
    <t>ацетальдегид</t>
  </si>
  <si>
    <t>метилацетат</t>
  </si>
  <si>
    <t>этилацетат</t>
  </si>
  <si>
    <t>метанол</t>
  </si>
  <si>
    <t>этанол</t>
  </si>
  <si>
    <t>изобутанол</t>
  </si>
  <si>
    <t>изоамилол</t>
  </si>
  <si>
    <t>метанол, % (v/v)</t>
  </si>
  <si>
    <t xml:space="preserve">Величины концентраций летучих компонентов из сертифката на стандартаный раствор РВ-2 заносят в ячейки С10:С19 </t>
  </si>
  <si>
    <t>Расчет количественного содержания исследуемых летучих комопнентов в размерности "мг/л АА" в стандартном образце РВ-2 и сравнение с данными из сертифката.</t>
  </si>
  <si>
    <t>Водка Путинка</t>
  </si>
  <si>
    <t>Анализ провёл:</t>
  </si>
  <si>
    <t>Цель исследования:</t>
  </si>
  <si>
    <t>Дата и время отбора пробы:</t>
  </si>
  <si>
    <t>Измерения:</t>
  </si>
  <si>
    <t>Площадь мВ*с</t>
  </si>
  <si>
    <t>Концентрации</t>
  </si>
  <si>
    <t>Абсолютная градуировка</t>
  </si>
  <si>
    <t>Внутренний стандарт</t>
  </si>
  <si>
    <t>мг/л</t>
  </si>
  <si>
    <t>Примечания:</t>
  </si>
  <si>
    <t>Заверил:</t>
  </si>
  <si>
    <t>Подпись:</t>
  </si>
  <si>
    <t>Дата:</t>
  </si>
  <si>
    <t>Организация: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</si>
</sst>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\ hh:mm:ss"/>
    <numFmt numFmtId="165" formatCode="0.000"/>
    <numFmt numFmtId="166" formatCode="0.0000"/>
    <numFmt numFmtId="167" formatCode="0.0"/>
    <numFmt numFmtId="168" formatCode="0.00000"/>
    <numFmt numFmtId="172" formatCode="[$-F400]h:mm:ss\ AM/PM"/>
  </numFmts>
  <fonts count="11" x14ac:knownFonts="1">
    <font>
      <sz val="11"/>
      <name val="Calibri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8" fillId="0" borderId="4" xfId="0" applyFont="1" applyBorder="1"/>
    <xf numFmtId="0" fontId="8" fillId="0" borderId="5" xfId="0" applyFont="1" applyBorder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2" fontId="0" fillId="0" borderId="6" xfId="0" applyNumberFormat="1" applyBorder="1"/>
    <xf numFmtId="2" fontId="0" fillId="0" borderId="5" xfId="0" applyNumberFormat="1" applyBorder="1"/>
    <xf numFmtId="167" fontId="0" fillId="0" borderId="6" xfId="0" applyNumberFormat="1" applyBorder="1" applyAlignment="1">
      <alignment horizontal="center" vertical="center"/>
    </xf>
    <xf numFmtId="0" fontId="0" fillId="0" borderId="6" xfId="0" applyBorder="1"/>
    <xf numFmtId="1" fontId="0" fillId="0" borderId="5" xfId="0" applyNumberFormat="1" applyBorder="1"/>
    <xf numFmtId="167" fontId="0" fillId="0" borderId="0" xfId="0" applyNumberFormat="1"/>
    <xf numFmtId="167" fontId="0" fillId="0" borderId="6" xfId="0" applyNumberFormat="1" applyBorder="1"/>
    <xf numFmtId="0" fontId="8" fillId="0" borderId="7" xfId="0" applyFont="1" applyBorder="1"/>
    <xf numFmtId="166" fontId="0" fillId="0" borderId="8" xfId="0" applyNumberFormat="1" applyBorder="1"/>
    <xf numFmtId="2" fontId="0" fillId="0" borderId="8" xfId="0" applyNumberFormat="1" applyBorder="1"/>
    <xf numFmtId="167" fontId="0" fillId="0" borderId="9" xfId="0" applyNumberFormat="1" applyBorder="1"/>
    <xf numFmtId="2" fontId="0" fillId="0" borderId="7" xfId="0" applyNumberFormat="1" applyBorder="1"/>
    <xf numFmtId="167" fontId="0" fillId="0" borderId="9" xfId="0" applyNumberFormat="1" applyBorder="1" applyAlignment="1">
      <alignment horizontal="center" vertical="center"/>
    </xf>
    <xf numFmtId="0" fontId="0" fillId="0" borderId="8" xfId="0" applyBorder="1"/>
    <xf numFmtId="168" fontId="0" fillId="0" borderId="9" xfId="0" applyNumberFormat="1" applyBorder="1"/>
    <xf numFmtId="168" fontId="0" fillId="0" borderId="8" xfId="0" applyNumberFormat="1" applyBorder="1"/>
    <xf numFmtId="0" fontId="0" fillId="0" borderId="10" xfId="0" applyBorder="1"/>
    <xf numFmtId="168" fontId="0" fillId="0" borderId="11" xfId="0" applyNumberFormat="1" applyBorder="1"/>
    <xf numFmtId="167" fontId="0" fillId="0" borderId="12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Border="1" applyAlignment="1">
      <alignment wrapText="1"/>
    </xf>
    <xf numFmtId="0" fontId="0" fillId="0" borderId="1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5" fontId="0" fillId="0" borderId="1" xfId="0" applyNumberFormat="1" applyBorder="1"/>
    <xf numFmtId="165" fontId="0" fillId="0" borderId="1" xfId="0" applyNumberFormat="1" applyFill="1" applyBorder="1"/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172" fontId="0" fillId="0" borderId="8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177800</xdr:colOff>
          <xdr:row>25</xdr:row>
          <xdr:rowOff>127000</xdr:rowOff>
        </xdr:from>
        <xdr:to>
          <xdr:col>16</xdr:col>
          <xdr:colOff>450850</xdr:colOff>
          <xdr:row>33</xdr:row>
          <xdr:rowOff>158750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158750</xdr:colOff>
          <xdr:row>17</xdr:row>
          <xdr:rowOff>76200</xdr:rowOff>
        </xdr:from>
        <xdr:to>
          <xdr:col>19</xdr:col>
          <xdr:colOff>133350</xdr:colOff>
          <xdr:row>23</xdr:row>
          <xdr:rowOff>139700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i\AppData\Local\Temp\187b4489-e599-401a-9c6c-982876ff82b2_&#1060;&#1072;&#1081;&#1083;&#1099;%20&#1074;%20Excel.zip.2b2\&#1060;&#1072;&#1081;&#1083;&#1099;%20&#1074;%20Excel\2016-10-19%2008-17-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i\AppData\Local\Temp\187b4489-e599-401a-9c6c-982876ff82b2_&#1060;&#1072;&#1081;&#1083;&#1099;%20&#1074;%20Excel.zip.2b2\&#1060;&#1072;&#1081;&#1083;&#1099;%20&#1074;%20Excel\2016-10-19%2008-39-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`Отчёт"/>
      <sheetName val="Справка"/>
      <sheetName val="Справка 2"/>
    </sheetNames>
    <sheetDataSet>
      <sheetData sheetId="0" refreshError="1">
        <row r="3">
          <cell r="C3" t="str">
            <v>E:\Toktaev\Analytic 3\Projects\Водка3\.chromatograms\2016-10-19 10-17-18 0041.chrx</v>
          </cell>
        </row>
        <row r="7">
          <cell r="C7" t="str">
            <v>ГСО-2-2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`Отчёт"/>
      <sheetName val="Справка"/>
      <sheetName val="Справка 2"/>
    </sheetNames>
    <sheetDataSet>
      <sheetData sheetId="0" refreshError="1">
        <row r="3">
          <cell r="C3" t="str">
            <v>E:\Toktaev\Analytic 3\Projects\Водка3\.chromatograms\2016-10-19 10-39-53 0042.chrx</v>
          </cell>
        </row>
        <row r="7">
          <cell r="C7" t="str">
            <v>ГСО-2-3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selection activeCell="L8" sqref="L8"/>
    </sheetView>
  </sheetViews>
  <sheetFormatPr defaultRowHeight="14.5" x14ac:dyDescent="0.35"/>
  <cols>
    <col min="1" max="1" width="20.54296875" customWidth="1"/>
  </cols>
  <sheetData>
    <row r="1" spans="1:12" x14ac:dyDescent="0.35">
      <c r="A1" t="s">
        <v>0</v>
      </c>
      <c r="B1" s="1">
        <v>42662.538986898202</v>
      </c>
      <c r="C1" s="1">
        <v>42662.538986898202</v>
      </c>
    </row>
    <row r="2" spans="1:12" x14ac:dyDescent="0.3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</row>
    <row r="3" spans="1:12" x14ac:dyDescent="0.35">
      <c r="A3" t="s">
        <v>11</v>
      </c>
    </row>
    <row r="4" spans="1:12" x14ac:dyDescent="0.35">
      <c r="A4" s="1" t="s">
        <v>12</v>
      </c>
    </row>
    <row r="5" spans="1:12" x14ac:dyDescent="0.35">
      <c r="A5" t="s">
        <v>13</v>
      </c>
    </row>
    <row r="6" spans="1:12" x14ac:dyDescent="0.35">
      <c r="A6" s="1" t="s">
        <v>12</v>
      </c>
    </row>
    <row r="7" spans="1:12" x14ac:dyDescent="0.35">
      <c r="A7" t="s">
        <v>14</v>
      </c>
    </row>
    <row r="8" spans="1:12" x14ac:dyDescent="0.35">
      <c r="A8" s="1">
        <v>42662.538986898202</v>
      </c>
      <c r="B8">
        <v>0.56099766309054988</v>
      </c>
      <c r="C8">
        <v>0</v>
      </c>
      <c r="D8">
        <v>0</v>
      </c>
      <c r="E8">
        <v>3.4562493826438421</v>
      </c>
      <c r="F8">
        <v>0.61175853641059641</v>
      </c>
      <c r="G8">
        <v>353062.32949554326</v>
      </c>
      <c r="H8">
        <v>0</v>
      </c>
      <c r="I8">
        <v>0</v>
      </c>
      <c r="J8">
        <v>0</v>
      </c>
      <c r="K8">
        <v>0</v>
      </c>
      <c r="L8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01D9-46E7-4B37-A91B-242BE990A536}">
  <dimension ref="A4:L80"/>
  <sheetViews>
    <sheetView zoomScale="85" zoomScaleNormal="85" workbookViewId="0">
      <selection activeCell="E10" sqref="E10"/>
    </sheetView>
  </sheetViews>
  <sheetFormatPr defaultRowHeight="14.5" x14ac:dyDescent="0.35"/>
  <cols>
    <col min="2" max="2" width="19.26953125" customWidth="1"/>
    <col min="3" max="3" width="11.54296875" customWidth="1"/>
  </cols>
  <sheetData>
    <row r="4" spans="1:5" ht="18.5" x14ac:dyDescent="0.45">
      <c r="B4" s="5"/>
      <c r="C4" s="6" t="s">
        <v>45</v>
      </c>
      <c r="E4" s="6" t="s">
        <v>46</v>
      </c>
    </row>
    <row r="5" spans="1:5" ht="15.5" x14ac:dyDescent="0.35">
      <c r="A5" s="7" t="s">
        <v>15</v>
      </c>
    </row>
    <row r="6" spans="1:5" ht="15.5" x14ac:dyDescent="0.35">
      <c r="A6" s="8" t="s">
        <v>22</v>
      </c>
      <c r="C6" s="3">
        <f>I21</f>
        <v>1.287688683746196</v>
      </c>
      <c r="E6" s="3">
        <f>K21</f>
        <v>1.6005116387841238</v>
      </c>
    </row>
    <row r="7" spans="1:5" ht="15.5" x14ac:dyDescent="0.35">
      <c r="A7" s="8" t="s">
        <v>36</v>
      </c>
      <c r="C7" s="3">
        <f>I27</f>
        <v>1.1122956944525855</v>
      </c>
      <c r="E7" s="3">
        <f>K27</f>
        <v>1.3822683228584793</v>
      </c>
    </row>
    <row r="8" spans="1:5" ht="15.5" x14ac:dyDescent="0.35">
      <c r="A8" s="8" t="s">
        <v>37</v>
      </c>
      <c r="C8" s="3">
        <f>I33</f>
        <v>0.87301922651258179</v>
      </c>
      <c r="E8" s="3">
        <f>K33</f>
        <v>1.0854283769774908</v>
      </c>
    </row>
    <row r="9" spans="1:5" ht="15.5" x14ac:dyDescent="0.35">
      <c r="A9" s="8" t="s">
        <v>38</v>
      </c>
      <c r="C9" s="3">
        <f>I39</f>
        <v>1.0139712640342209</v>
      </c>
      <c r="E9" s="3">
        <f>K39</f>
        <v>1.260605997372358</v>
      </c>
    </row>
    <row r="10" spans="1:5" ht="15.5" x14ac:dyDescent="0.35">
      <c r="A10" s="8" t="s">
        <v>39</v>
      </c>
      <c r="C10" s="3">
        <f>I45</f>
        <v>0.72930776237787887</v>
      </c>
      <c r="E10" s="3">
        <f>K45</f>
        <v>0.90728493675508504</v>
      </c>
    </row>
    <row r="11" spans="1:5" ht="15.5" x14ac:dyDescent="0.35">
      <c r="A11" s="8" t="s">
        <v>40</v>
      </c>
      <c r="C11" s="3">
        <f>I51</f>
        <v>0.81379169444280108</v>
      </c>
      <c r="E11" s="3">
        <f>K51</f>
        <v>1</v>
      </c>
    </row>
    <row r="12" spans="1:5" ht="15.5" x14ac:dyDescent="0.35">
      <c r="A12" s="8" t="s">
        <v>41</v>
      </c>
      <c r="C12" s="3">
        <f>I57</f>
        <v>0.55736678986030441</v>
      </c>
      <c r="E12" s="3">
        <f>K57</f>
        <v>0.69418506399239055</v>
      </c>
    </row>
    <row r="13" spans="1:5" ht="15.5" x14ac:dyDescent="0.35">
      <c r="A13" s="8" t="s">
        <v>42</v>
      </c>
      <c r="C13" s="3">
        <f>I63</f>
        <v>0.45228848209638317</v>
      </c>
      <c r="E13" s="3">
        <f>K63</f>
        <v>0.5633435704949239</v>
      </c>
    </row>
    <row r="14" spans="1:5" ht="15.5" x14ac:dyDescent="0.35">
      <c r="A14" s="8" t="s">
        <v>43</v>
      </c>
      <c r="C14" s="3">
        <f>I69</f>
        <v>0.50196743099512953</v>
      </c>
      <c r="E14" s="3">
        <f>K69</f>
        <v>0.62523323597164282</v>
      </c>
    </row>
    <row r="15" spans="1:5" ht="15.5" x14ac:dyDescent="0.35">
      <c r="A15" s="8" t="s">
        <v>44</v>
      </c>
      <c r="C15" s="3">
        <f>I75</f>
        <v>0.44442717362918061</v>
      </c>
      <c r="E15" s="3">
        <f>K75</f>
        <v>0.55355658213502368</v>
      </c>
    </row>
    <row r="18" spans="1:12" ht="18.5" x14ac:dyDescent="0.35">
      <c r="A18" s="4" t="s">
        <v>48</v>
      </c>
    </row>
    <row r="19" spans="1:12" x14ac:dyDescent="0.35">
      <c r="A19" t="s">
        <v>15</v>
      </c>
      <c r="B19" t="s">
        <v>16</v>
      </c>
      <c r="C19" t="s">
        <v>17</v>
      </c>
      <c r="E19" t="s">
        <v>18</v>
      </c>
      <c r="F19" t="s">
        <v>18</v>
      </c>
      <c r="G19" t="s">
        <v>19</v>
      </c>
      <c r="I19" s="2" t="s">
        <v>45</v>
      </c>
      <c r="K19" s="2" t="s">
        <v>46</v>
      </c>
      <c r="L19" s="2" t="s">
        <v>47</v>
      </c>
    </row>
    <row r="20" spans="1:12" x14ac:dyDescent="0.35">
      <c r="E20" t="s">
        <v>20</v>
      </c>
      <c r="F20" t="s">
        <v>21</v>
      </c>
    </row>
    <row r="21" spans="1:12" x14ac:dyDescent="0.35">
      <c r="A21" t="s">
        <v>22</v>
      </c>
      <c r="B21" t="s">
        <v>23</v>
      </c>
      <c r="C21" t="s">
        <v>24</v>
      </c>
      <c r="E21">
        <v>0.9</v>
      </c>
      <c r="F21">
        <f>E21/0.4</f>
        <v>2.25</v>
      </c>
      <c r="G21">
        <v>1.2863865539696708</v>
      </c>
      <c r="I21" s="3">
        <f>((E21*G21)+(E22*G22)+(E23*G23)+(E24*G24)+(E25*G25)+(E26*G26))/(G21*G21+G22*G22+G23*G23+G24*G24+G25*G25+G26*G26)</f>
        <v>1.287688683746196</v>
      </c>
      <c r="K21" s="3">
        <f>(F21*G21/G$51+F22*G22/G$52+F23*G23/G$53+F24*G24/G$54+F25*G25/G$55+F26*G26/G$56)/((G21/G$51)^2+(G22/G$52)^2+(G23/G$53)^2+(G24/G$54)^2+(G25/G$55)^2+(G26/G$56)^2)/789270</f>
        <v>1.6005116387841238</v>
      </c>
      <c r="L21" s="3">
        <f>(F25*(G25/G55)+F26*(G26/G55))/(789270*((G25/G55)^2+(G26/G56)^2))</f>
        <v>1.574278356369762</v>
      </c>
    </row>
    <row r="22" spans="1:12" x14ac:dyDescent="0.35">
      <c r="A22" t="s">
        <v>25</v>
      </c>
      <c r="B22" t="s">
        <v>26</v>
      </c>
      <c r="C22" t="s">
        <v>27</v>
      </c>
      <c r="E22">
        <v>0.9</v>
      </c>
      <c r="F22">
        <f t="shared" ref="F22:F80" si="0">E22/0.4</f>
        <v>2.25</v>
      </c>
      <c r="G22">
        <v>1.1017024297211211</v>
      </c>
    </row>
    <row r="23" spans="1:12" x14ac:dyDescent="0.35">
      <c r="A23" t="s">
        <v>25</v>
      </c>
      <c r="B23" t="s">
        <v>28</v>
      </c>
      <c r="C23" t="s">
        <v>29</v>
      </c>
      <c r="E23">
        <v>4.9000000000000004</v>
      </c>
      <c r="F23">
        <f t="shared" si="0"/>
        <v>12.25</v>
      </c>
      <c r="G23">
        <v>3.5230719439239269</v>
      </c>
    </row>
    <row r="24" spans="1:12" x14ac:dyDescent="0.35">
      <c r="A24" t="s">
        <v>25</v>
      </c>
      <c r="B24" t="s">
        <v>30</v>
      </c>
      <c r="C24" t="s">
        <v>31</v>
      </c>
      <c r="E24">
        <v>4.9000000000000004</v>
      </c>
      <c r="F24">
        <f t="shared" si="0"/>
        <v>12.25</v>
      </c>
      <c r="G24">
        <v>3.5191403443188123</v>
      </c>
    </row>
    <row r="25" spans="1:12" x14ac:dyDescent="0.35">
      <c r="A25" t="s">
        <v>25</v>
      </c>
      <c r="B25" t="s">
        <v>32</v>
      </c>
      <c r="C25" t="s">
        <v>33</v>
      </c>
      <c r="E25">
        <v>9.7000000000000011</v>
      </c>
      <c r="F25">
        <f t="shared" si="0"/>
        <v>24.25</v>
      </c>
      <c r="G25">
        <v>7.7537237562839509</v>
      </c>
    </row>
    <row r="26" spans="1:12" x14ac:dyDescent="0.35">
      <c r="A26" t="s">
        <v>25</v>
      </c>
      <c r="B26" t="s">
        <v>34</v>
      </c>
      <c r="C26" t="s">
        <v>35</v>
      </c>
      <c r="E26">
        <v>9.7000000000000011</v>
      </c>
      <c r="F26">
        <f t="shared" si="0"/>
        <v>24.25</v>
      </c>
      <c r="G26">
        <v>7.4099734139134119</v>
      </c>
    </row>
    <row r="27" spans="1:12" x14ac:dyDescent="0.35">
      <c r="A27" t="s">
        <v>36</v>
      </c>
      <c r="B27" t="s">
        <v>23</v>
      </c>
      <c r="C27" t="s">
        <v>24</v>
      </c>
      <c r="E27">
        <v>0.91999999999999993</v>
      </c>
      <c r="F27">
        <f t="shared" si="0"/>
        <v>2.2999999999999998</v>
      </c>
      <c r="G27">
        <v>1.1122083523161714</v>
      </c>
      <c r="I27" s="3">
        <f>((E27*G27)+(E28*G28)+(E29*G29)+(E30*G30)+(E31*G31)+(E32*G32))/(G27*G27+G28*G28+G29*G29+G30*G30+G31*G31+G32*G32)</f>
        <v>1.1122956944525855</v>
      </c>
      <c r="K27" s="3">
        <f>(F27*G27/G$51+F28*G28/G$52+F29*G29/G$53+F30*G30/G$54+F31*G31/G$55+F32*G32/G$56)/((G27/G$51)^2+(G28/G$52)^2+(G29/G$53)^2+(G30/G$54)^2+(G31/G$55)^2+(G32/G$56)^2)/789270</f>
        <v>1.3822683228584793</v>
      </c>
      <c r="L27" s="3">
        <f>(F31*(G31/G55)+F32*(G32/G56))/(789270*((G31/G55)^2+(G32/G56)^2))</f>
        <v>1.3921814899274687</v>
      </c>
    </row>
    <row r="28" spans="1:12" x14ac:dyDescent="0.35">
      <c r="A28" t="s">
        <v>25</v>
      </c>
      <c r="B28" t="s">
        <v>26</v>
      </c>
      <c r="C28" t="s">
        <v>27</v>
      </c>
      <c r="E28">
        <v>0.91999999999999993</v>
      </c>
      <c r="F28">
        <f t="shared" si="0"/>
        <v>2.2999999999999998</v>
      </c>
      <c r="G28">
        <v>1.0374883570770388</v>
      </c>
    </row>
    <row r="29" spans="1:12" x14ac:dyDescent="0.35">
      <c r="A29" t="s">
        <v>25</v>
      </c>
      <c r="B29" t="s">
        <v>28</v>
      </c>
      <c r="C29" t="s">
        <v>29</v>
      </c>
      <c r="E29">
        <v>4.6000000000000005</v>
      </c>
      <c r="F29">
        <f t="shared" si="0"/>
        <v>11.5</v>
      </c>
      <c r="G29">
        <v>3.823395350874879</v>
      </c>
    </row>
    <row r="30" spans="1:12" x14ac:dyDescent="0.35">
      <c r="A30" t="s">
        <v>25</v>
      </c>
      <c r="B30" t="s">
        <v>30</v>
      </c>
      <c r="C30" t="s">
        <v>31</v>
      </c>
      <c r="E30">
        <v>4.6000000000000005</v>
      </c>
      <c r="F30">
        <f t="shared" si="0"/>
        <v>11.5</v>
      </c>
      <c r="G30">
        <v>3.8603901310342326</v>
      </c>
    </row>
    <row r="31" spans="1:12" x14ac:dyDescent="0.35">
      <c r="A31" t="s">
        <v>25</v>
      </c>
      <c r="B31" t="s">
        <v>32</v>
      </c>
      <c r="C31" t="s">
        <v>33</v>
      </c>
      <c r="E31">
        <v>9.2000000000000011</v>
      </c>
      <c r="F31">
        <f t="shared" si="0"/>
        <v>23</v>
      </c>
      <c r="G31">
        <v>8.53131931254355</v>
      </c>
    </row>
    <row r="32" spans="1:12" x14ac:dyDescent="0.35">
      <c r="A32" t="s">
        <v>25</v>
      </c>
      <c r="B32" t="s">
        <v>34</v>
      </c>
      <c r="C32" t="s">
        <v>35</v>
      </c>
      <c r="E32">
        <v>9.2000000000000011</v>
      </c>
      <c r="F32">
        <f t="shared" si="0"/>
        <v>23</v>
      </c>
      <c r="G32">
        <v>8.2104517274095574</v>
      </c>
    </row>
    <row r="33" spans="1:12" x14ac:dyDescent="0.35">
      <c r="A33" t="s">
        <v>37</v>
      </c>
      <c r="B33" t="s">
        <v>23</v>
      </c>
      <c r="C33" t="s">
        <v>24</v>
      </c>
      <c r="E33">
        <v>0.9</v>
      </c>
      <c r="F33">
        <f t="shared" si="0"/>
        <v>2.25</v>
      </c>
      <c r="G33">
        <v>1.0822050630267188</v>
      </c>
      <c r="I33" s="3">
        <f>((E33*G33)+(E34*G34)+(E35*G35)+(E36*G36)+(E37*G37)+(E38*G38))/(G33*G33+G34*G34+G35*G35+G36*G36+G37*G37+G38*G38)</f>
        <v>0.87301922651258179</v>
      </c>
      <c r="K33" s="3">
        <f>(F33*G33/G$51+F34*G34/G$52+F35*G35/G$53+F36*G36/G$54+F37*G37/G$55+F38*G38/G$56)/((G33/G$51)^2+(G34/G$52)^2+(G35/G$53)^2+(G36/G$54)^2+(G37/G$55)^2+(G38/G$56)^2)/789270</f>
        <v>1.0854283769774908</v>
      </c>
      <c r="L33" s="3">
        <f>(F37*(G37/G55)+F38*(G38/G56))/(789270*((G37/G55)^2+(G38/G56)^2))</f>
        <v>1.0904617468323095</v>
      </c>
    </row>
    <row r="34" spans="1:12" x14ac:dyDescent="0.35">
      <c r="A34" t="s">
        <v>25</v>
      </c>
      <c r="B34" t="s">
        <v>26</v>
      </c>
      <c r="C34" t="s">
        <v>27</v>
      </c>
      <c r="E34">
        <v>0.9</v>
      </c>
      <c r="F34">
        <f t="shared" si="0"/>
        <v>2.25</v>
      </c>
      <c r="G34">
        <v>1.0596716756929827</v>
      </c>
    </row>
    <row r="35" spans="1:12" x14ac:dyDescent="0.35">
      <c r="A35" t="s">
        <v>25</v>
      </c>
      <c r="B35" t="s">
        <v>28</v>
      </c>
      <c r="C35" t="s">
        <v>29</v>
      </c>
      <c r="E35">
        <v>4.5</v>
      </c>
      <c r="F35">
        <f t="shared" si="0"/>
        <v>11.25</v>
      </c>
      <c r="G35">
        <v>4.7400264360825695</v>
      </c>
    </row>
    <row r="36" spans="1:12" x14ac:dyDescent="0.35">
      <c r="A36" t="s">
        <v>25</v>
      </c>
      <c r="B36" t="s">
        <v>30</v>
      </c>
      <c r="C36" t="s">
        <v>31</v>
      </c>
      <c r="E36">
        <v>4.5</v>
      </c>
      <c r="F36">
        <f t="shared" si="0"/>
        <v>11.25</v>
      </c>
      <c r="G36">
        <v>4.8592898237943061</v>
      </c>
    </row>
    <row r="37" spans="1:12" x14ac:dyDescent="0.35">
      <c r="A37" t="s">
        <v>25</v>
      </c>
      <c r="B37" t="s">
        <v>32</v>
      </c>
      <c r="C37" t="s">
        <v>33</v>
      </c>
      <c r="E37">
        <v>9</v>
      </c>
      <c r="F37">
        <f t="shared" si="0"/>
        <v>22.5</v>
      </c>
      <c r="G37">
        <v>10.760277306316702</v>
      </c>
    </row>
    <row r="38" spans="1:12" x14ac:dyDescent="0.35">
      <c r="A38" t="s">
        <v>25</v>
      </c>
      <c r="B38" t="s">
        <v>34</v>
      </c>
      <c r="C38" t="s">
        <v>35</v>
      </c>
      <c r="E38">
        <v>9</v>
      </c>
      <c r="F38">
        <f t="shared" si="0"/>
        <v>22.5</v>
      </c>
      <c r="G38">
        <v>10.157244060512504</v>
      </c>
    </row>
    <row r="39" spans="1:12" x14ac:dyDescent="0.35">
      <c r="A39" t="s">
        <v>38</v>
      </c>
      <c r="B39" t="s">
        <v>23</v>
      </c>
      <c r="C39" t="s">
        <v>24</v>
      </c>
      <c r="E39">
        <v>10.3</v>
      </c>
      <c r="F39">
        <f t="shared" si="0"/>
        <v>25.75</v>
      </c>
      <c r="G39">
        <v>12.418425556688014</v>
      </c>
      <c r="I39" s="3">
        <f>((E39*G39)+(E40*G40)+(E41*G41)+(E42*G42)+(E43*G43)+(E44*G44))/(G39*G39+G40*G40+G41*G41+G42*G42+G43*G43+G44*G44)</f>
        <v>1.0139712640342209</v>
      </c>
      <c r="K39" s="3">
        <f>(F39*G39/G$51+F40*G40/G$52+F41*G41/G$53+F42*G42/G$54+F43*G43/G$55+F44*G44/G$56)/((G39/G$51)^2+(G40/G$52)^2+(G41/G$53)^2+(G42/G$54)^2+(G43/G$55)^2+(G44/G$56)^2)/789270</f>
        <v>1.260605997372358</v>
      </c>
      <c r="L39" s="3">
        <f>(F43*(G43/G55)+F44*(G44/G56))/(789270*((G43/G55)^2+(G44/G56)^2))</f>
        <v>1.2660508846637508</v>
      </c>
    </row>
    <row r="40" spans="1:12" x14ac:dyDescent="0.35">
      <c r="A40" t="s">
        <v>25</v>
      </c>
      <c r="B40" t="s">
        <v>26</v>
      </c>
      <c r="C40" t="s">
        <v>27</v>
      </c>
      <c r="E40">
        <v>10.3</v>
      </c>
      <c r="F40">
        <f t="shared" si="0"/>
        <v>25.75</v>
      </c>
      <c r="G40">
        <v>11.165708481508323</v>
      </c>
    </row>
    <row r="41" spans="1:12" x14ac:dyDescent="0.35">
      <c r="A41" t="s">
        <v>25</v>
      </c>
      <c r="B41" t="s">
        <v>28</v>
      </c>
      <c r="C41" t="s">
        <v>29</v>
      </c>
      <c r="E41">
        <v>42.800000000000004</v>
      </c>
      <c r="F41">
        <f t="shared" si="0"/>
        <v>107</v>
      </c>
      <c r="G41">
        <v>38.990890986386745</v>
      </c>
    </row>
    <row r="42" spans="1:12" x14ac:dyDescent="0.35">
      <c r="A42" t="s">
        <v>25</v>
      </c>
      <c r="B42" t="s">
        <v>30</v>
      </c>
      <c r="C42" t="s">
        <v>31</v>
      </c>
      <c r="E42">
        <v>42.800000000000004</v>
      </c>
      <c r="F42">
        <f t="shared" si="0"/>
        <v>107</v>
      </c>
      <c r="G42">
        <v>38.858430615845293</v>
      </c>
    </row>
    <row r="43" spans="1:12" x14ac:dyDescent="0.35">
      <c r="A43" t="s">
        <v>25</v>
      </c>
      <c r="B43" t="s">
        <v>32</v>
      </c>
      <c r="C43" t="s">
        <v>33</v>
      </c>
      <c r="E43">
        <v>83.2</v>
      </c>
      <c r="F43">
        <f t="shared" si="0"/>
        <v>208</v>
      </c>
      <c r="G43">
        <v>85.768842735263263</v>
      </c>
    </row>
    <row r="44" spans="1:12" x14ac:dyDescent="0.35">
      <c r="A44" t="s">
        <v>25</v>
      </c>
      <c r="B44" t="s">
        <v>34</v>
      </c>
      <c r="C44" t="s">
        <v>35</v>
      </c>
      <c r="E44">
        <v>83.2</v>
      </c>
      <c r="F44">
        <f t="shared" si="0"/>
        <v>208</v>
      </c>
      <c r="G44">
        <v>80.78859374927741</v>
      </c>
    </row>
    <row r="45" spans="1:12" x14ac:dyDescent="0.35">
      <c r="A45" t="s">
        <v>39</v>
      </c>
      <c r="B45" t="s">
        <v>23</v>
      </c>
      <c r="C45" t="s">
        <v>24</v>
      </c>
      <c r="E45">
        <v>1.1400000000000001</v>
      </c>
      <c r="F45">
        <f t="shared" si="0"/>
        <v>2.85</v>
      </c>
      <c r="G45">
        <v>1.6105525085626238</v>
      </c>
      <c r="I45" s="3">
        <f>((E45*G45)+(E46*G46)+(E47*G47)+(E48*G48)+(E49*G49)+(E50*G50))/(G45*G45+G46*G46+G47*G47+G48*G48+G49*G49+G50*G50)</f>
        <v>0.72930776237787887</v>
      </c>
      <c r="K45" s="3">
        <f>(F45*G45/G$51+F46*G46/G$52+F47*G47/G$53+F48*G48/G$54+F49*G49/G$55+F50*G50/G$56)/((G45/G$51)^2+(G46/G$52)^2+(G47/G$53)^2+(G48/G$54)^2+(G49/G$55)^2+(G50/G$56)^2)/789270</f>
        <v>0.90728493675508504</v>
      </c>
      <c r="L45" s="3">
        <f>(F49*(G49/G55)+F50*(G50/G56))/(789270*((G49/G55)^2+(G50/G56)^2))</f>
        <v>0.90503017340022385</v>
      </c>
    </row>
    <row r="46" spans="1:12" x14ac:dyDescent="0.35">
      <c r="A46" t="s">
        <v>25</v>
      </c>
      <c r="B46" t="s">
        <v>26</v>
      </c>
      <c r="C46" t="s">
        <v>27</v>
      </c>
      <c r="E46">
        <v>1.1400000000000001</v>
      </c>
      <c r="F46">
        <f t="shared" si="0"/>
        <v>2.85</v>
      </c>
      <c r="G46">
        <v>1.5067833586650186</v>
      </c>
    </row>
    <row r="47" spans="1:12" x14ac:dyDescent="0.35">
      <c r="A47" t="s">
        <v>25</v>
      </c>
      <c r="B47" t="s">
        <v>28</v>
      </c>
      <c r="C47" t="s">
        <v>29</v>
      </c>
      <c r="E47">
        <v>4.4000000000000004</v>
      </c>
      <c r="F47">
        <f t="shared" si="0"/>
        <v>11</v>
      </c>
      <c r="G47">
        <v>5.5368276269885008</v>
      </c>
    </row>
    <row r="48" spans="1:12" x14ac:dyDescent="0.35">
      <c r="A48" t="s">
        <v>25</v>
      </c>
      <c r="B48" t="s">
        <v>30</v>
      </c>
      <c r="C48" t="s">
        <v>31</v>
      </c>
      <c r="E48">
        <v>4.4000000000000004</v>
      </c>
      <c r="F48">
        <f t="shared" si="0"/>
        <v>11</v>
      </c>
      <c r="G48">
        <v>5.421027988110775</v>
      </c>
    </row>
    <row r="49" spans="1:12" x14ac:dyDescent="0.35">
      <c r="A49" t="s">
        <v>25</v>
      </c>
      <c r="B49" t="s">
        <v>32</v>
      </c>
      <c r="C49" t="s">
        <v>33</v>
      </c>
      <c r="E49">
        <v>8.4</v>
      </c>
      <c r="F49">
        <f t="shared" si="0"/>
        <v>21</v>
      </c>
      <c r="G49">
        <v>12.154847948277284</v>
      </c>
    </row>
    <row r="50" spans="1:12" x14ac:dyDescent="0.35">
      <c r="A50" t="s">
        <v>25</v>
      </c>
      <c r="B50" t="s">
        <v>34</v>
      </c>
      <c r="C50" t="s">
        <v>35</v>
      </c>
      <c r="E50">
        <v>8.4</v>
      </c>
      <c r="F50">
        <f t="shared" si="0"/>
        <v>21</v>
      </c>
      <c r="G50">
        <v>11.370992364393038</v>
      </c>
    </row>
    <row r="51" spans="1:12" x14ac:dyDescent="0.35">
      <c r="A51" t="s">
        <v>40</v>
      </c>
      <c r="B51" t="s">
        <v>23</v>
      </c>
      <c r="C51" t="s">
        <v>24</v>
      </c>
      <c r="E51">
        <f>F51*0.4</f>
        <v>315708</v>
      </c>
      <c r="F51">
        <v>789270</v>
      </c>
      <c r="G51">
        <v>406400.39844577009</v>
      </c>
      <c r="I51" s="3">
        <f>((E51*G51)+(E52*G52)+(E53*G53)+(E54*G54)+(E55*G55)+(E56*G56))/(G51*G51+G52*G52+G53*G53+G54*G54+G55*G55+G56*G56)</f>
        <v>0.81379169444280108</v>
      </c>
      <c r="K51" s="3">
        <f>(F51*G51/G$51+F52*G52/G$52+F53*G53/G$53+F54*G54/G$54+F55*G55/G$55+F56*G56/G$56)/((G51/G$51)^2+(G52/G$52)^2+(G53/G$53)^2+(G54/G$54)^2+(G55/G$55)^2+(G56/G$56)^2)/789270</f>
        <v>1</v>
      </c>
      <c r="L51" s="3">
        <f>(F55*(G55/G55)+F56*(G56/G56))/(789270*((G55/G55)^2+(G56/G56)^2))</f>
        <v>1</v>
      </c>
    </row>
    <row r="52" spans="1:12" x14ac:dyDescent="0.35">
      <c r="A52" t="s">
        <v>25</v>
      </c>
      <c r="B52" t="s">
        <v>26</v>
      </c>
      <c r="C52" t="s">
        <v>27</v>
      </c>
      <c r="E52">
        <f t="shared" ref="E52:E56" si="1">F52*0.4</f>
        <v>315708</v>
      </c>
      <c r="F52">
        <v>789270</v>
      </c>
      <c r="G52">
        <v>395576.04480347643</v>
      </c>
    </row>
    <row r="53" spans="1:12" x14ac:dyDescent="0.35">
      <c r="A53" t="s">
        <v>25</v>
      </c>
      <c r="B53" t="s">
        <v>28</v>
      </c>
      <c r="C53" t="s">
        <v>29</v>
      </c>
      <c r="E53">
        <f t="shared" si="1"/>
        <v>315708</v>
      </c>
      <c r="F53">
        <v>789270</v>
      </c>
      <c r="G53">
        <v>361676.12436530617</v>
      </c>
    </row>
    <row r="54" spans="1:12" x14ac:dyDescent="0.35">
      <c r="A54" t="s">
        <v>25</v>
      </c>
      <c r="B54" t="s">
        <v>30</v>
      </c>
      <c r="C54" t="s">
        <v>31</v>
      </c>
      <c r="E54">
        <f t="shared" si="1"/>
        <v>315708</v>
      </c>
      <c r="F54">
        <v>789270</v>
      </c>
      <c r="G54">
        <v>357158.67142600025</v>
      </c>
    </row>
    <row r="55" spans="1:12" x14ac:dyDescent="0.35">
      <c r="A55" t="s">
        <v>25</v>
      </c>
      <c r="B55" t="s">
        <v>32</v>
      </c>
      <c r="C55" t="s">
        <v>33</v>
      </c>
      <c r="E55">
        <f t="shared" si="1"/>
        <v>315708</v>
      </c>
      <c r="F55">
        <v>789270</v>
      </c>
      <c r="G55">
        <v>411832.17687909992</v>
      </c>
    </row>
    <row r="56" spans="1:12" x14ac:dyDescent="0.35">
      <c r="A56" t="s">
        <v>25</v>
      </c>
      <c r="B56" t="s">
        <v>34</v>
      </c>
      <c r="C56" t="s">
        <v>35</v>
      </c>
      <c r="E56">
        <f t="shared" si="1"/>
        <v>315708</v>
      </c>
      <c r="F56">
        <v>789270</v>
      </c>
      <c r="G56">
        <v>388317.09495806723</v>
      </c>
    </row>
    <row r="57" spans="1:12" x14ac:dyDescent="0.35">
      <c r="A57" t="s">
        <v>41</v>
      </c>
      <c r="B57" t="s">
        <v>23</v>
      </c>
      <c r="C57" t="s">
        <v>24</v>
      </c>
      <c r="E57">
        <v>0.8</v>
      </c>
      <c r="F57">
        <f t="shared" si="0"/>
        <v>2</v>
      </c>
      <c r="G57">
        <v>1.4553463668639364</v>
      </c>
      <c r="I57" s="3">
        <f>((E57*G57)+(E58*G58)+(E59*G59)+(E60*G60)+(E61*G61)+(E62*G62))/(G57*G57+G58*G58+G59*G59+G60*G60+G61*G61+G62*G62)</f>
        <v>0.55736678986030441</v>
      </c>
      <c r="K57" s="3">
        <f>(F57*G57/G$51+F58*G58/G$52+F59*G59/G$53+F60*G60/G$54+F61*G61/G$55+F62*G62/G$56)/((G57/G$51)^2+(G58/G$52)^2+(G59/G$53)^2+(G60/G$54)^2+(G61/G$55)^2+(G62/G$56)^2)/789270</f>
        <v>0.69418506399239055</v>
      </c>
      <c r="L57" s="3">
        <f>(F61*(G61/G55)+F62*(G62/G56))/(789270*((G61/G55)^2+(G62/G56)^2))</f>
        <v>0.69185905167080664</v>
      </c>
    </row>
    <row r="58" spans="1:12" x14ac:dyDescent="0.35">
      <c r="A58" t="s">
        <v>25</v>
      </c>
      <c r="B58" t="s">
        <v>26</v>
      </c>
      <c r="C58" t="s">
        <v>27</v>
      </c>
      <c r="E58">
        <v>0.8</v>
      </c>
      <c r="F58">
        <f t="shared" si="0"/>
        <v>2</v>
      </c>
      <c r="G58">
        <v>1.3238861112419951</v>
      </c>
    </row>
    <row r="59" spans="1:12" x14ac:dyDescent="0.35">
      <c r="A59" t="s">
        <v>25</v>
      </c>
      <c r="B59" t="s">
        <v>28</v>
      </c>
      <c r="C59" t="s">
        <v>29</v>
      </c>
      <c r="E59">
        <v>4</v>
      </c>
      <c r="F59">
        <f t="shared" si="0"/>
        <v>10</v>
      </c>
      <c r="G59">
        <v>6.5455005886682498</v>
      </c>
    </row>
    <row r="60" spans="1:12" x14ac:dyDescent="0.35">
      <c r="A60" t="s">
        <v>25</v>
      </c>
      <c r="B60" t="s">
        <v>30</v>
      </c>
      <c r="C60" t="s">
        <v>31</v>
      </c>
      <c r="E60">
        <v>4</v>
      </c>
      <c r="F60">
        <f t="shared" si="0"/>
        <v>10</v>
      </c>
      <c r="G60">
        <v>6.4205125074577269</v>
      </c>
    </row>
    <row r="61" spans="1:12" x14ac:dyDescent="0.35">
      <c r="A61" t="s">
        <v>25</v>
      </c>
      <c r="B61" t="s">
        <v>32</v>
      </c>
      <c r="C61" t="s">
        <v>33</v>
      </c>
      <c r="E61">
        <v>8</v>
      </c>
      <c r="F61">
        <f t="shared" si="0"/>
        <v>20</v>
      </c>
      <c r="G61">
        <v>15.062212461293072</v>
      </c>
    </row>
    <row r="62" spans="1:12" x14ac:dyDescent="0.35">
      <c r="A62" t="s">
        <v>25</v>
      </c>
      <c r="B62" t="s">
        <v>34</v>
      </c>
      <c r="C62" t="s">
        <v>35</v>
      </c>
      <c r="E62">
        <v>8</v>
      </c>
      <c r="F62">
        <f t="shared" si="0"/>
        <v>20</v>
      </c>
      <c r="G62">
        <v>14.242588683026149</v>
      </c>
    </row>
    <row r="63" spans="1:12" x14ac:dyDescent="0.35">
      <c r="A63" t="s">
        <v>42</v>
      </c>
      <c r="B63" t="s">
        <v>23</v>
      </c>
      <c r="C63" t="s">
        <v>24</v>
      </c>
      <c r="E63">
        <v>0.8</v>
      </c>
      <c r="F63">
        <f t="shared" si="0"/>
        <v>2</v>
      </c>
      <c r="G63">
        <v>1.7961200056995767</v>
      </c>
      <c r="I63" s="3">
        <f>((E63*G63)+(E64*G64)+(E65*G65)+(E66*G66)+(E67*G67)+(E68*G68))/(G63*G63+G64*G64+G65*G65+G66*G66+G67*G67+G68*G68)</f>
        <v>0.45228848209638317</v>
      </c>
      <c r="K63" s="3">
        <f>(F63*G63/G$51+F64*G64/G$52+F65*G65/G$53+F66*G66/G$54+F67*G67/G$55+F68*G68/G$56)/((G63/G$51)^2+(G64/G$52)^2+(G65/G$53)^2+(G66/G$54)^2+(G67/G$55)^2+(G68/G$56)^2)/789270</f>
        <v>0.5633435704949239</v>
      </c>
      <c r="L63" s="3">
        <f>(F67*(G67/G55)+F68*(G68/G56))/(789270*((G67/G55)^2+(G68/G56)^2))</f>
        <v>0.56263174396917237</v>
      </c>
    </row>
    <row r="64" spans="1:12" x14ac:dyDescent="0.35">
      <c r="A64" t="s">
        <v>25</v>
      </c>
      <c r="B64" t="s">
        <v>26</v>
      </c>
      <c r="C64" t="s">
        <v>27</v>
      </c>
      <c r="E64">
        <v>0.8</v>
      </c>
      <c r="F64">
        <f t="shared" si="0"/>
        <v>2</v>
      </c>
      <c r="G64">
        <v>1.6907032670894999</v>
      </c>
    </row>
    <row r="65" spans="1:12" x14ac:dyDescent="0.35">
      <c r="A65" t="s">
        <v>25</v>
      </c>
      <c r="B65" t="s">
        <v>28</v>
      </c>
      <c r="C65" t="s">
        <v>29</v>
      </c>
      <c r="E65">
        <v>4</v>
      </c>
      <c r="F65">
        <f t="shared" si="0"/>
        <v>10</v>
      </c>
      <c r="G65">
        <v>8.0992492992938221</v>
      </c>
    </row>
    <row r="66" spans="1:12" x14ac:dyDescent="0.35">
      <c r="A66" t="s">
        <v>25</v>
      </c>
      <c r="B66" t="s">
        <v>30</v>
      </c>
      <c r="C66" t="s">
        <v>31</v>
      </c>
      <c r="E66">
        <v>4</v>
      </c>
      <c r="F66">
        <f t="shared" si="0"/>
        <v>10</v>
      </c>
      <c r="G66">
        <v>8.0064237844705701</v>
      </c>
    </row>
    <row r="67" spans="1:12" x14ac:dyDescent="0.35">
      <c r="A67" t="s">
        <v>25</v>
      </c>
      <c r="B67" t="s">
        <v>32</v>
      </c>
      <c r="C67" t="s">
        <v>33</v>
      </c>
      <c r="E67">
        <v>8</v>
      </c>
      <c r="F67">
        <f t="shared" si="0"/>
        <v>20</v>
      </c>
      <c r="G67">
        <v>18.656557845727718</v>
      </c>
    </row>
    <row r="68" spans="1:12" x14ac:dyDescent="0.35">
      <c r="A68" t="s">
        <v>25</v>
      </c>
      <c r="B68" t="s">
        <v>34</v>
      </c>
      <c r="C68" t="s">
        <v>35</v>
      </c>
      <c r="E68">
        <v>8</v>
      </c>
      <c r="F68">
        <f t="shared" si="0"/>
        <v>20</v>
      </c>
      <c r="G68">
        <v>17.38563509382708</v>
      </c>
    </row>
    <row r="69" spans="1:12" x14ac:dyDescent="0.35">
      <c r="A69" t="s">
        <v>43</v>
      </c>
      <c r="B69" t="s">
        <v>23</v>
      </c>
      <c r="C69" t="s">
        <v>24</v>
      </c>
      <c r="E69">
        <v>0.81</v>
      </c>
      <c r="F69">
        <f t="shared" si="0"/>
        <v>2.0249999999999999</v>
      </c>
      <c r="G69">
        <v>1.6609134254718938</v>
      </c>
      <c r="I69" s="3">
        <f>((E69*G69)+(E70*G70)+(E71*G71)+(E72*G72)+(E73*G73)+(E74*G74))/(G69*G69+G70*G70+G71*G71+G72*G72+G73*G73+G74*G74)</f>
        <v>0.50196743099512953</v>
      </c>
      <c r="K69" s="3">
        <f>(F69*G69/G$51+F70*G70/G$52+F71*G71/G$53+F72*G72/G$54+F73*G73/G$55+F74*G74/G$56)/((G69/G$51)^2+(G70/G$52)^2+(G71/G$53)^2+(G72/G$54)^2+(G73/G$55)^2+(G74/G$56)^2)/789270</f>
        <v>0.62523323597164282</v>
      </c>
      <c r="L69" s="3">
        <f>(F73*(G73/G55)+F74*(G74/G56))/(789270*((G73/G55)^2+(G74/G56)^2))</f>
        <v>0.62485080119395542</v>
      </c>
    </row>
    <row r="70" spans="1:12" x14ac:dyDescent="0.35">
      <c r="A70" t="s">
        <v>25</v>
      </c>
      <c r="B70" t="s">
        <v>26</v>
      </c>
      <c r="C70" t="s">
        <v>27</v>
      </c>
      <c r="E70">
        <v>0.81</v>
      </c>
      <c r="F70">
        <f t="shared" si="0"/>
        <v>2.0249999999999999</v>
      </c>
      <c r="G70">
        <v>1.5622948444512739</v>
      </c>
    </row>
    <row r="71" spans="1:12" x14ac:dyDescent="0.35">
      <c r="A71" t="s">
        <v>25</v>
      </c>
      <c r="B71" t="s">
        <v>28</v>
      </c>
      <c r="C71" t="s">
        <v>29</v>
      </c>
      <c r="E71">
        <v>4</v>
      </c>
      <c r="F71">
        <f t="shared" si="0"/>
        <v>10</v>
      </c>
      <c r="G71">
        <v>7.3254347342880939</v>
      </c>
    </row>
    <row r="72" spans="1:12" x14ac:dyDescent="0.35">
      <c r="A72" t="s">
        <v>25</v>
      </c>
      <c r="B72" t="s">
        <v>30</v>
      </c>
      <c r="C72" t="s">
        <v>31</v>
      </c>
      <c r="E72">
        <v>4</v>
      </c>
      <c r="F72">
        <f t="shared" si="0"/>
        <v>10</v>
      </c>
      <c r="G72">
        <v>7.2167409353417087</v>
      </c>
    </row>
    <row r="73" spans="1:12" x14ac:dyDescent="0.35">
      <c r="A73" t="s">
        <v>25</v>
      </c>
      <c r="B73" t="s">
        <v>32</v>
      </c>
      <c r="C73" t="s">
        <v>33</v>
      </c>
      <c r="E73">
        <v>8.1</v>
      </c>
      <c r="F73">
        <f t="shared" si="0"/>
        <v>20.249999999999996</v>
      </c>
      <c r="G73">
        <v>16.953129444684144</v>
      </c>
    </row>
    <row r="74" spans="1:12" x14ac:dyDescent="0.35">
      <c r="A74" t="s">
        <v>25</v>
      </c>
      <c r="B74" t="s">
        <v>34</v>
      </c>
      <c r="C74" t="s">
        <v>35</v>
      </c>
      <c r="E74">
        <v>8.1</v>
      </c>
      <c r="F74">
        <f t="shared" si="0"/>
        <v>20.249999999999996</v>
      </c>
      <c r="G74">
        <v>15.903568596271846</v>
      </c>
    </row>
    <row r="75" spans="1:12" x14ac:dyDescent="0.35">
      <c r="A75" t="s">
        <v>44</v>
      </c>
      <c r="B75" t="s">
        <v>23</v>
      </c>
      <c r="C75" t="s">
        <v>24</v>
      </c>
      <c r="E75">
        <v>0.81</v>
      </c>
      <c r="F75">
        <f t="shared" si="0"/>
        <v>2.0249999999999999</v>
      </c>
      <c r="G75">
        <v>1.8333496850721258</v>
      </c>
      <c r="I75" s="3">
        <f>((E75*G75)+(E76*G76)+(E77*G77)+(E78*G78)+(E79*G79)+(E80*G80))/(G75*G75+G76*G76+G77*G77+G78*G78+G79*G79+G80*G80)</f>
        <v>0.44442717362918061</v>
      </c>
      <c r="K75" s="3">
        <f>(F75*G75/G$51+F76*G76/G$52+F77*G77/G$53+F78*G78/G$54+F79*G79/G$55+F80*G80/G$56)/((G75/G$51)^2+(G76/G$52)^2+(G77/G$53)^2+(G78/G$54)^2+(G79/G$55)^2+(G80/G$56)^2)/789270</f>
        <v>0.55355658213502368</v>
      </c>
      <c r="L75" s="3">
        <f>(F79*(G79/G55)+F80*(G80/G56))/(789270*((G79/G55)^2+(G80/G56)^2))</f>
        <v>0.55304581151866739</v>
      </c>
    </row>
    <row r="76" spans="1:12" x14ac:dyDescent="0.35">
      <c r="A76" t="s">
        <v>25</v>
      </c>
      <c r="B76" t="s">
        <v>26</v>
      </c>
      <c r="C76" t="s">
        <v>27</v>
      </c>
      <c r="E76">
        <v>0.81</v>
      </c>
      <c r="F76">
        <f t="shared" si="0"/>
        <v>2.0249999999999999</v>
      </c>
      <c r="G76">
        <v>1.8063849655473851</v>
      </c>
    </row>
    <row r="77" spans="1:12" x14ac:dyDescent="0.35">
      <c r="A77" t="s">
        <v>25</v>
      </c>
      <c r="B77" t="s">
        <v>28</v>
      </c>
      <c r="C77" t="s">
        <v>29</v>
      </c>
      <c r="E77">
        <v>4</v>
      </c>
      <c r="F77">
        <f t="shared" si="0"/>
        <v>10</v>
      </c>
      <c r="G77">
        <v>8.2837736796866963</v>
      </c>
    </row>
    <row r="78" spans="1:12" x14ac:dyDescent="0.35">
      <c r="A78" t="s">
        <v>25</v>
      </c>
      <c r="B78" t="s">
        <v>30</v>
      </c>
      <c r="C78" t="s">
        <v>31</v>
      </c>
      <c r="E78">
        <v>4</v>
      </c>
      <c r="F78">
        <f t="shared" si="0"/>
        <v>10</v>
      </c>
      <c r="G78">
        <v>8.1203997807059434</v>
      </c>
    </row>
    <row r="79" spans="1:12" x14ac:dyDescent="0.35">
      <c r="A79" t="s">
        <v>25</v>
      </c>
      <c r="B79" t="s">
        <v>32</v>
      </c>
      <c r="C79" t="s">
        <v>33</v>
      </c>
      <c r="E79">
        <v>8.1</v>
      </c>
      <c r="F79">
        <f t="shared" si="0"/>
        <v>20.249999999999996</v>
      </c>
      <c r="G79">
        <v>19.131999518242882</v>
      </c>
    </row>
    <row r="80" spans="1:12" x14ac:dyDescent="0.35">
      <c r="A80" t="s">
        <v>25</v>
      </c>
      <c r="B80" t="s">
        <v>34</v>
      </c>
      <c r="C80" t="s">
        <v>35</v>
      </c>
      <c r="E80">
        <v>8.1</v>
      </c>
      <c r="F80">
        <f t="shared" si="0"/>
        <v>20.249999999999996</v>
      </c>
      <c r="G80">
        <v>17.989560819612745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025" r:id="rId3">
          <objectPr defaultSize="0" autoPict="0" r:id="rId4">
            <anchor moveWithCells="1" sizeWithCells="1">
              <from>
                <xdr:col>13</xdr:col>
                <xdr:colOff>177800</xdr:colOff>
                <xdr:row>25</xdr:row>
                <xdr:rowOff>127000</xdr:rowOff>
              </from>
              <to>
                <xdr:col>16</xdr:col>
                <xdr:colOff>450850</xdr:colOff>
                <xdr:row>33</xdr:row>
                <xdr:rowOff>158750</xdr:rowOff>
              </to>
            </anchor>
          </objectPr>
        </oleObject>
      </mc:Choice>
      <mc:Fallback>
        <oleObject progId="Equation.DSMT4" shapeId="1025" r:id="rId3"/>
      </mc:Fallback>
    </mc:AlternateContent>
    <mc:AlternateContent xmlns:mc="http://schemas.openxmlformats.org/markup-compatibility/2006">
      <mc:Choice Requires="x14">
        <oleObject progId="Equation.DSMT4" shapeId="1026" r:id="rId5">
          <objectPr defaultSize="0" autoPict="0" r:id="rId6">
            <anchor moveWithCells="1" sizeWithCells="1">
              <from>
                <xdr:col>13</xdr:col>
                <xdr:colOff>158750</xdr:colOff>
                <xdr:row>17</xdr:row>
                <xdr:rowOff>76200</xdr:rowOff>
              </from>
              <to>
                <xdr:col>19</xdr:col>
                <xdr:colOff>133350</xdr:colOff>
                <xdr:row>23</xdr:row>
                <xdr:rowOff>139700</xdr:rowOff>
              </to>
            </anchor>
          </objectPr>
        </oleObject>
      </mc:Choice>
      <mc:Fallback>
        <oleObject progId="Equation.DSMT4" shapeId="1026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9A00-965C-4FB1-9838-229B08F190C3}">
  <dimension ref="A2:J37"/>
  <sheetViews>
    <sheetView tabSelected="1" view="pageLayout" zoomScale="115" zoomScaleNormal="100" zoomScalePageLayoutView="115" workbookViewId="0">
      <selection activeCell="J11" sqref="J11"/>
    </sheetView>
  </sheetViews>
  <sheetFormatPr defaultRowHeight="14.5" x14ac:dyDescent="0.35"/>
  <cols>
    <col min="1" max="3" width="8.7265625" customWidth="1"/>
    <col min="4" max="4" width="8.81640625" customWidth="1"/>
  </cols>
  <sheetData>
    <row r="2" spans="1:10" x14ac:dyDescent="0.35">
      <c r="A2" t="s">
        <v>92</v>
      </c>
      <c r="C2" s="53"/>
      <c r="D2" s="45"/>
      <c r="E2" s="45"/>
      <c r="F2" s="45"/>
      <c r="G2" s="45"/>
    </row>
    <row r="3" spans="1:10" ht="14.5" customHeight="1" x14ac:dyDescent="0.35">
      <c r="A3" s="54" t="s">
        <v>81</v>
      </c>
      <c r="B3" s="54"/>
      <c r="C3" s="54"/>
      <c r="D3" s="70">
        <f>Data!A8</f>
        <v>42662.538986898202</v>
      </c>
      <c r="E3" s="70"/>
      <c r="F3" s="71">
        <f>Data!A8</f>
        <v>42662.538986898202</v>
      </c>
      <c r="G3" s="71"/>
      <c r="H3" s="55"/>
    </row>
    <row r="4" spans="1:10" x14ac:dyDescent="0.35">
      <c r="A4" s="54" t="s">
        <v>55</v>
      </c>
      <c r="B4" s="54"/>
      <c r="D4" s="72" t="str">
        <f>Data!L8</f>
        <v>Водка Путинка</v>
      </c>
      <c r="E4" s="72"/>
      <c r="F4" s="73"/>
      <c r="G4" s="74"/>
    </row>
    <row r="5" spans="1:10" x14ac:dyDescent="0.35">
      <c r="A5" s="54" t="s">
        <v>79</v>
      </c>
      <c r="B5" s="54"/>
      <c r="D5" s="74"/>
      <c r="E5" s="74"/>
      <c r="F5" s="74"/>
      <c r="G5" s="74"/>
    </row>
    <row r="6" spans="1:10" x14ac:dyDescent="0.35">
      <c r="A6" t="s">
        <v>80</v>
      </c>
      <c r="D6" s="74"/>
      <c r="E6" s="74"/>
      <c r="F6" s="74"/>
      <c r="G6" s="74"/>
    </row>
    <row r="10" spans="1:10" x14ac:dyDescent="0.35">
      <c r="A10" t="s">
        <v>82</v>
      </c>
    </row>
    <row r="11" spans="1:10" ht="14.5" customHeight="1" x14ac:dyDescent="0.35">
      <c r="A11" s="62" t="s">
        <v>15</v>
      </c>
      <c r="B11" s="62"/>
      <c r="C11" s="62" t="s">
        <v>83</v>
      </c>
      <c r="D11" s="63" t="s">
        <v>84</v>
      </c>
      <c r="E11" s="63"/>
      <c r="F11" s="63"/>
      <c r="G11" s="63"/>
    </row>
    <row r="12" spans="1:10" ht="15" customHeight="1" x14ac:dyDescent="0.35">
      <c r="A12" s="62"/>
      <c r="B12" s="62"/>
      <c r="C12" s="62"/>
      <c r="D12" s="63" t="s">
        <v>85</v>
      </c>
      <c r="E12" s="63"/>
      <c r="F12" s="63" t="s">
        <v>86</v>
      </c>
      <c r="G12" s="63"/>
      <c r="H12" s="56"/>
      <c r="I12" s="56"/>
      <c r="J12" s="56"/>
    </row>
    <row r="13" spans="1:10" ht="15" customHeight="1" x14ac:dyDescent="0.35">
      <c r="A13" s="62"/>
      <c r="B13" s="62"/>
      <c r="C13" s="62"/>
      <c r="D13" s="63"/>
      <c r="E13" s="63"/>
      <c r="F13" s="63"/>
      <c r="G13" s="63"/>
    </row>
    <row r="14" spans="1:10" x14ac:dyDescent="0.35">
      <c r="A14" s="62"/>
      <c r="B14" s="62"/>
      <c r="C14" s="62"/>
      <c r="D14" s="64" t="s">
        <v>87</v>
      </c>
      <c r="E14" s="64" t="s">
        <v>21</v>
      </c>
      <c r="F14" s="64" t="s">
        <v>87</v>
      </c>
      <c r="G14" s="64" t="s">
        <v>21</v>
      </c>
    </row>
    <row r="15" spans="1:10" x14ac:dyDescent="0.35">
      <c r="A15" s="67" t="s">
        <v>22</v>
      </c>
      <c r="B15" s="67"/>
      <c r="C15" s="9">
        <f>Data!B8</f>
        <v>0.56099766309054988</v>
      </c>
      <c r="D15" s="65">
        <f>E15*0.4</f>
        <v>0.43566249371585131</v>
      </c>
      <c r="E15" s="66">
        <f>(C15/Градуировка!C6)/0.4</f>
        <v>1.0891562342896282</v>
      </c>
      <c r="F15" s="65">
        <f>G15*0.4</f>
        <v>0.80288638508235088</v>
      </c>
      <c r="G15" s="65">
        <f>Градуировка!E6*C15/$C$20*789270</f>
        <v>2.0072159627058772</v>
      </c>
    </row>
    <row r="16" spans="1:10" x14ac:dyDescent="0.35">
      <c r="A16" s="67" t="s">
        <v>49</v>
      </c>
      <c r="B16" s="67"/>
      <c r="C16" s="10">
        <f>Data!C8</f>
        <v>0</v>
      </c>
      <c r="D16" s="64">
        <f t="shared" ref="D16:D24" si="0">E16*0.4</f>
        <v>0</v>
      </c>
      <c r="E16" s="57">
        <f>(C16/Градуировка!C7)/0.4</f>
        <v>0</v>
      </c>
      <c r="F16" s="64">
        <f t="shared" ref="F16:F24" si="1">G16*0.4</f>
        <v>0</v>
      </c>
      <c r="G16" s="64">
        <f>Градуировка!E7*C16/$C$20*789270</f>
        <v>0</v>
      </c>
    </row>
    <row r="17" spans="1:10" x14ac:dyDescent="0.35">
      <c r="A17" s="67" t="s">
        <v>37</v>
      </c>
      <c r="B17" s="67"/>
      <c r="C17" s="10">
        <f>Data!D8</f>
        <v>0</v>
      </c>
      <c r="D17" s="64">
        <f t="shared" si="0"/>
        <v>0</v>
      </c>
      <c r="E17" s="57">
        <f>(C17/Градуировка!C8)/0.4</f>
        <v>0</v>
      </c>
      <c r="F17" s="64">
        <f t="shared" si="1"/>
        <v>0</v>
      </c>
      <c r="G17" s="64">
        <f>Градуировка!E8*C17/$C$20*789270</f>
        <v>0</v>
      </c>
    </row>
    <row r="18" spans="1:10" x14ac:dyDescent="0.35">
      <c r="A18" s="68" t="s">
        <v>38</v>
      </c>
      <c r="B18" s="69"/>
      <c r="C18" s="9">
        <f>Data!E8</f>
        <v>3.4562493826438421</v>
      </c>
      <c r="D18" s="65">
        <f t="shared" si="0"/>
        <v>3.4086265609665198</v>
      </c>
      <c r="E18" s="66">
        <f>(C18/Градуировка!C9)/0.4</f>
        <v>8.5215664024162994</v>
      </c>
      <c r="F18" s="65">
        <f t="shared" si="1"/>
        <v>3.8959972771955522</v>
      </c>
      <c r="G18" s="65">
        <f>Градуировка!E9*C18/$C$20*789270</f>
        <v>9.7399931929888801</v>
      </c>
    </row>
    <row r="19" spans="1:10" x14ac:dyDescent="0.35">
      <c r="A19" s="67" t="s">
        <v>50</v>
      </c>
      <c r="B19" s="67"/>
      <c r="C19" s="9">
        <f>Data!F8</f>
        <v>0.61175853641059641</v>
      </c>
      <c r="D19" s="65">
        <f t="shared" si="0"/>
        <v>0.83882082156370041</v>
      </c>
      <c r="E19" s="66">
        <f>(C19/Градуировка!C10)/0.4</f>
        <v>2.097052053909251</v>
      </c>
      <c r="F19" s="65">
        <f t="shared" si="1"/>
        <v>0.49631561984699141</v>
      </c>
      <c r="G19" s="65">
        <f>Градуировка!E10*C19/$C$20*789270</f>
        <v>1.2407890496174785</v>
      </c>
    </row>
    <row r="20" spans="1:10" x14ac:dyDescent="0.35">
      <c r="A20" s="68" t="s">
        <v>40</v>
      </c>
      <c r="B20" s="69"/>
      <c r="C20" s="11">
        <f>Data!G8</f>
        <v>353062.32949554326</v>
      </c>
      <c r="D20" s="64">
        <f t="shared" si="0"/>
        <v>0</v>
      </c>
      <c r="E20" s="57">
        <v>0</v>
      </c>
      <c r="F20" s="64">
        <f t="shared" si="1"/>
        <v>315708</v>
      </c>
      <c r="G20" s="64">
        <f>Градуировка!E11*C20/$C$20*789270</f>
        <v>789270</v>
      </c>
    </row>
    <row r="21" spans="1:10" x14ac:dyDescent="0.35">
      <c r="A21" s="67" t="s">
        <v>51</v>
      </c>
      <c r="B21" s="67"/>
      <c r="C21" s="10">
        <f>Data!H8</f>
        <v>0</v>
      </c>
      <c r="D21" s="64">
        <f t="shared" si="0"/>
        <v>0</v>
      </c>
      <c r="E21" s="57">
        <f>(C21/Градуировка!C12)/0.4</f>
        <v>0</v>
      </c>
      <c r="F21" s="64">
        <f t="shared" si="1"/>
        <v>0</v>
      </c>
      <c r="G21" s="64">
        <f>Градуировка!E12*C21/$C$20*789270</f>
        <v>0</v>
      </c>
    </row>
    <row r="22" spans="1:10" x14ac:dyDescent="0.35">
      <c r="A22" s="67" t="s">
        <v>52</v>
      </c>
      <c r="B22" s="67"/>
      <c r="C22" s="10">
        <f>Data!I8</f>
        <v>0</v>
      </c>
      <c r="D22" s="64">
        <f t="shared" si="0"/>
        <v>0</v>
      </c>
      <c r="E22" s="57">
        <f>(C22/Градуировка!C13)/0.4</f>
        <v>0</v>
      </c>
      <c r="F22" s="64">
        <f t="shared" si="1"/>
        <v>0</v>
      </c>
      <c r="G22" s="64">
        <f>Градуировка!E13*C22/$C$20*789270</f>
        <v>0</v>
      </c>
    </row>
    <row r="23" spans="1:10" x14ac:dyDescent="0.35">
      <c r="A23" s="67" t="s">
        <v>43</v>
      </c>
      <c r="B23" s="67"/>
      <c r="C23" s="10">
        <f>Data!J8</f>
        <v>0</v>
      </c>
      <c r="D23" s="64">
        <f t="shared" si="0"/>
        <v>0</v>
      </c>
      <c r="E23" s="57">
        <f>(C23/Градуировка!C14)/0.4</f>
        <v>0</v>
      </c>
      <c r="F23" s="64">
        <f t="shared" si="1"/>
        <v>0</v>
      </c>
      <c r="G23" s="64">
        <f>Градуировка!E14*C23/$C$20*789270</f>
        <v>0</v>
      </c>
    </row>
    <row r="24" spans="1:10" x14ac:dyDescent="0.35">
      <c r="A24" s="67" t="s">
        <v>53</v>
      </c>
      <c r="B24" s="67"/>
      <c r="C24" s="10">
        <f>Data!K8</f>
        <v>0</v>
      </c>
      <c r="D24" s="64">
        <f t="shared" si="0"/>
        <v>0</v>
      </c>
      <c r="E24" s="57">
        <f>(C24/Градуировка!C15)/0.4</f>
        <v>0</v>
      </c>
      <c r="F24" s="64">
        <f t="shared" si="1"/>
        <v>0</v>
      </c>
      <c r="G24" s="64">
        <f>Градуировка!E15*C24/$C$20*789270</f>
        <v>0</v>
      </c>
    </row>
    <row r="26" spans="1:10" x14ac:dyDescent="0.35">
      <c r="F26" s="61"/>
      <c r="G26" s="61"/>
    </row>
    <row r="27" spans="1:10" x14ac:dyDescent="0.35">
      <c r="F27" s="58"/>
      <c r="G27" s="59"/>
    </row>
    <row r="28" spans="1:10" x14ac:dyDescent="0.35">
      <c r="A28" t="s">
        <v>88</v>
      </c>
      <c r="C28" s="45"/>
      <c r="D28" s="45"/>
      <c r="E28" s="45"/>
      <c r="F28" s="75"/>
      <c r="G28" s="75"/>
      <c r="H28" s="45"/>
      <c r="I28" s="45"/>
      <c r="J28" s="45"/>
    </row>
    <row r="29" spans="1:10" x14ac:dyDescent="0.35">
      <c r="A29" s="45"/>
      <c r="B29" s="45"/>
      <c r="C29" s="45"/>
      <c r="D29" s="45"/>
      <c r="E29" s="45"/>
      <c r="F29" s="75"/>
      <c r="G29" s="75"/>
      <c r="H29" s="45"/>
      <c r="I29" s="45"/>
      <c r="J29" s="45"/>
    </row>
    <row r="30" spans="1:10" x14ac:dyDescent="0.35">
      <c r="F30" s="60"/>
      <c r="G30" s="60"/>
    </row>
    <row r="31" spans="1:10" x14ac:dyDescent="0.35">
      <c r="A31" t="s">
        <v>89</v>
      </c>
      <c r="B31" s="45"/>
      <c r="C31" s="45"/>
      <c r="D31" s="45"/>
      <c r="F31" s="60"/>
      <c r="G31" s="60"/>
    </row>
    <row r="32" spans="1:10" x14ac:dyDescent="0.35">
      <c r="F32" s="60"/>
      <c r="G32" s="60"/>
    </row>
    <row r="33" spans="1:10" x14ac:dyDescent="0.35">
      <c r="A33" t="s">
        <v>90</v>
      </c>
      <c r="B33" s="45"/>
      <c r="C33" s="45"/>
      <c r="D33" s="45"/>
      <c r="G33" s="60" t="s">
        <v>91</v>
      </c>
      <c r="H33" s="45"/>
      <c r="I33" s="45"/>
      <c r="J33" s="45"/>
    </row>
    <row r="34" spans="1:10" x14ac:dyDescent="0.35">
      <c r="F34" s="60"/>
      <c r="G34" s="60"/>
    </row>
    <row r="35" spans="1:10" x14ac:dyDescent="0.35">
      <c r="F35" s="60"/>
      <c r="G35" s="60"/>
    </row>
    <row r="36" spans="1:10" x14ac:dyDescent="0.35">
      <c r="F36" s="60"/>
      <c r="G36" s="60"/>
    </row>
    <row r="37" spans="1:10" x14ac:dyDescent="0.35">
      <c r="F37" s="60"/>
      <c r="G37" s="60"/>
    </row>
  </sheetData>
  <mergeCells count="13">
    <mergeCell ref="D11:G11"/>
    <mergeCell ref="A11:B14"/>
    <mergeCell ref="C11:C14"/>
    <mergeCell ref="D12:E13"/>
    <mergeCell ref="F12:G13"/>
    <mergeCell ref="A5:B5"/>
    <mergeCell ref="A3:C3"/>
    <mergeCell ref="D3:E3"/>
    <mergeCell ref="F3:G3"/>
    <mergeCell ref="D4:E4"/>
    <mergeCell ref="A4:B4"/>
    <mergeCell ref="A18:B18"/>
    <mergeCell ref="A20:B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7627-2562-4D25-8611-688F39AAA142}">
  <dimension ref="A1:J23"/>
  <sheetViews>
    <sheetView workbookViewId="0">
      <selection activeCell="D16" sqref="D16"/>
    </sheetView>
  </sheetViews>
  <sheetFormatPr defaultRowHeight="14.5" x14ac:dyDescent="0.35"/>
  <cols>
    <col min="1" max="1" width="25.81640625" customWidth="1"/>
    <col min="2" max="2" width="12.453125" customWidth="1"/>
    <col min="3" max="3" width="16" customWidth="1"/>
    <col min="4" max="4" width="12.7265625" customWidth="1"/>
    <col min="5" max="5" width="10.1796875" customWidth="1"/>
    <col min="6" max="6" width="15.81640625" customWidth="1"/>
    <col min="7" max="7" width="13.7265625" customWidth="1"/>
    <col min="8" max="8" width="12.36328125" customWidth="1"/>
    <col min="9" max="9" width="13.6328125" customWidth="1"/>
    <col min="10" max="10" width="13.36328125" customWidth="1"/>
  </cols>
  <sheetData>
    <row r="1" spans="1:10" ht="15.5" x14ac:dyDescent="0.35">
      <c r="A1" s="12" t="s">
        <v>54</v>
      </c>
      <c r="B1" s="12"/>
      <c r="C1" s="13"/>
      <c r="D1" s="13"/>
      <c r="H1" s="14"/>
    </row>
    <row r="2" spans="1:10" ht="15.5" x14ac:dyDescent="0.35">
      <c r="B2" s="12"/>
      <c r="C2" s="13"/>
      <c r="D2" s="13"/>
      <c r="H2" s="14"/>
    </row>
    <row r="3" spans="1:10" ht="15.5" x14ac:dyDescent="0.35">
      <c r="A3" s="12" t="s">
        <v>55</v>
      </c>
      <c r="B3" s="12" t="str">
        <f>'[1]`Отчёт'!$C$7</f>
        <v>ГСО-2-2</v>
      </c>
      <c r="C3" s="13"/>
      <c r="D3" s="13"/>
      <c r="H3" s="14"/>
    </row>
    <row r="4" spans="1:10" ht="15.5" x14ac:dyDescent="0.35">
      <c r="A4" s="12"/>
      <c r="B4" s="15" t="str">
        <f>'[2]`Отчёт'!$C$7</f>
        <v>ГСО-2-3</v>
      </c>
    </row>
    <row r="6" spans="1:10" ht="15.5" x14ac:dyDescent="0.35">
      <c r="A6" s="16"/>
      <c r="B6" s="17"/>
      <c r="C6" s="17"/>
      <c r="D6" s="18"/>
      <c r="E6" s="19"/>
      <c r="F6" s="20" t="s">
        <v>56</v>
      </c>
      <c r="G6" s="21"/>
      <c r="H6" s="22"/>
      <c r="I6" s="19" t="s">
        <v>57</v>
      </c>
      <c r="J6" s="23"/>
    </row>
    <row r="7" spans="1:10" ht="15.5" x14ac:dyDescent="0.35">
      <c r="A7" s="24"/>
      <c r="B7" s="13"/>
      <c r="C7" s="25" t="s">
        <v>58</v>
      </c>
      <c r="D7" s="26" t="s">
        <v>58</v>
      </c>
      <c r="E7" s="27"/>
      <c r="F7" s="25" t="s">
        <v>59</v>
      </c>
      <c r="G7" s="26" t="s">
        <v>60</v>
      </c>
      <c r="H7" s="27"/>
      <c r="I7" s="25" t="s">
        <v>59</v>
      </c>
      <c r="J7" s="26" t="s">
        <v>60</v>
      </c>
    </row>
    <row r="8" spans="1:10" ht="15" x14ac:dyDescent="0.35">
      <c r="A8" s="28" t="s">
        <v>15</v>
      </c>
      <c r="B8" s="25" t="s">
        <v>61</v>
      </c>
      <c r="C8" s="25" t="s">
        <v>62</v>
      </c>
      <c r="D8" s="26" t="s">
        <v>62</v>
      </c>
      <c r="E8" s="28" t="s">
        <v>19</v>
      </c>
      <c r="F8" s="25" t="s">
        <v>62</v>
      </c>
      <c r="G8" s="26" t="s">
        <v>63</v>
      </c>
      <c r="H8" s="28" t="s">
        <v>19</v>
      </c>
      <c r="I8" s="25" t="s">
        <v>62</v>
      </c>
      <c r="J8" s="26" t="s">
        <v>63</v>
      </c>
    </row>
    <row r="9" spans="1:10" ht="15.5" x14ac:dyDescent="0.35">
      <c r="A9" s="29"/>
      <c r="C9" s="25" t="s">
        <v>64</v>
      </c>
      <c r="D9" s="26" t="s">
        <v>65</v>
      </c>
      <c r="E9" s="28"/>
      <c r="F9" s="25" t="s">
        <v>66</v>
      </c>
      <c r="G9" s="26" t="s">
        <v>67</v>
      </c>
      <c r="H9" s="28"/>
      <c r="I9" s="25" t="s">
        <v>66</v>
      </c>
      <c r="J9" s="26" t="s">
        <v>67</v>
      </c>
    </row>
    <row r="10" spans="1:10" ht="15.5" x14ac:dyDescent="0.35">
      <c r="A10" s="24" t="s">
        <v>68</v>
      </c>
      <c r="B10" s="30">
        <f>Градуировка!E6</f>
        <v>1.6005116387841238</v>
      </c>
      <c r="C10" s="31">
        <f>D10*0.4</f>
        <v>4.9000000000000004</v>
      </c>
      <c r="D10" s="32">
        <f>Градуировка!F23</f>
        <v>12.25</v>
      </c>
      <c r="E10" s="33">
        <f>Градуировка!G23</f>
        <v>3.5230719439239269</v>
      </c>
      <c r="F10" s="31">
        <f>B10*789270*E10/E$15</f>
        <v>12.30512710187632</v>
      </c>
      <c r="G10" s="34">
        <f>(F10-D10)/D10*100</f>
        <v>0.45001715817403692</v>
      </c>
      <c r="H10" s="33">
        <f>Градуировка!G24</f>
        <v>3.5191403443188123</v>
      </c>
      <c r="I10" s="31">
        <f>B10*789270*H10/H$15</f>
        <v>12.446860452314711</v>
      </c>
      <c r="J10" s="34">
        <f>(I10-D10)/D10*100</f>
        <v>1.6070241005282533</v>
      </c>
    </row>
    <row r="11" spans="1:10" ht="15.5" x14ac:dyDescent="0.35">
      <c r="A11" s="24" t="s">
        <v>69</v>
      </c>
      <c r="B11" s="30">
        <f>Градуировка!E7</f>
        <v>1.3822683228584793</v>
      </c>
      <c r="C11" s="31">
        <f t="shared" ref="C11:C19" si="0">D11*0.4</f>
        <v>4.6000000000000005</v>
      </c>
      <c r="D11" s="32">
        <f>Градуировка!F29</f>
        <v>11.5</v>
      </c>
      <c r="E11" s="33">
        <f>Градуировка!G29</f>
        <v>3.823395350874879</v>
      </c>
      <c r="F11" s="31">
        <f t="shared" ref="F11:F19" si="1">B11*789270*E11/E$15</f>
        <v>11.533133486227019</v>
      </c>
      <c r="G11" s="34">
        <f t="shared" ref="G11:G20" si="2">(F11-D11)/D11*100</f>
        <v>0.28811727153929517</v>
      </c>
      <c r="H11" s="33">
        <f>Градуировка!G30</f>
        <v>3.8603901310342326</v>
      </c>
      <c r="I11" s="31">
        <f t="shared" ref="I11:I19" si="3">B11*789270*H11/H$15</f>
        <v>11.792012993898968</v>
      </c>
      <c r="J11" s="34">
        <f t="shared" ref="J11:J20" si="4">(I11-D11)/D11*100</f>
        <v>2.5392434252084191</v>
      </c>
    </row>
    <row r="12" spans="1:10" ht="15.5" x14ac:dyDescent="0.35">
      <c r="A12" s="24" t="s">
        <v>70</v>
      </c>
      <c r="B12" s="30">
        <f>Градуировка!E8</f>
        <v>1.0854283769774908</v>
      </c>
      <c r="C12" s="31">
        <f t="shared" si="0"/>
        <v>4.5</v>
      </c>
      <c r="D12" s="35">
        <f>Градуировка!F35</f>
        <v>11.25</v>
      </c>
      <c r="E12" s="33">
        <f>Градуировка!G35</f>
        <v>4.7400264360825695</v>
      </c>
      <c r="F12" s="31">
        <f t="shared" si="1"/>
        <v>11.227619616787381</v>
      </c>
      <c r="G12" s="34">
        <f t="shared" si="2"/>
        <v>-0.19893673966772477</v>
      </c>
      <c r="H12" s="33">
        <f>Градуировка!G36</f>
        <v>4.8592898237943061</v>
      </c>
      <c r="I12" s="31">
        <f t="shared" si="3"/>
        <v>11.65570026900555</v>
      </c>
      <c r="J12" s="34">
        <f t="shared" si="4"/>
        <v>3.6062246133826652</v>
      </c>
    </row>
    <row r="13" spans="1:10" ht="15.5" x14ac:dyDescent="0.35">
      <c r="A13" s="24" t="s">
        <v>71</v>
      </c>
      <c r="B13" s="30">
        <f>Градуировка!E9</f>
        <v>1.260605997372358</v>
      </c>
      <c r="C13" s="31">
        <f t="shared" si="0"/>
        <v>42.800000000000004</v>
      </c>
      <c r="D13" s="35">
        <f>Градуировка!F41</f>
        <v>107</v>
      </c>
      <c r="E13" s="33">
        <f>Градуировка!G41</f>
        <v>38.990890986386745</v>
      </c>
      <c r="F13" s="31">
        <f t="shared" si="1"/>
        <v>107.26259109277814</v>
      </c>
      <c r="G13" s="34">
        <f t="shared" si="2"/>
        <v>0.24541223624125014</v>
      </c>
      <c r="H13" s="33">
        <f>Градуировка!G42</f>
        <v>38.858430615845293</v>
      </c>
      <c r="I13" s="31">
        <f t="shared" si="3"/>
        <v>108.25027853995054</v>
      </c>
      <c r="J13" s="34">
        <f t="shared" si="4"/>
        <v>1.1684846167762082</v>
      </c>
    </row>
    <row r="14" spans="1:10" ht="15.5" x14ac:dyDescent="0.35">
      <c r="A14" s="24" t="s">
        <v>50</v>
      </c>
      <c r="B14" s="30">
        <f>Градуировка!E10</f>
        <v>0.90728493675508504</v>
      </c>
      <c r="C14" s="31">
        <f t="shared" si="0"/>
        <v>4.4000000000000004</v>
      </c>
      <c r="D14" s="35">
        <f>Градуировка!F47</f>
        <v>11</v>
      </c>
      <c r="E14" s="33">
        <f>Градуировка!G47</f>
        <v>5.5368276269885008</v>
      </c>
      <c r="F14" s="31">
        <f t="shared" si="1"/>
        <v>10.962521526693184</v>
      </c>
      <c r="G14" s="34">
        <f t="shared" si="2"/>
        <v>-0.34071339369832804</v>
      </c>
      <c r="H14" s="33">
        <f>Градуировка!G48</f>
        <v>5.421027988110775</v>
      </c>
      <c r="I14" s="31">
        <f t="shared" si="3"/>
        <v>10.869003958336213</v>
      </c>
      <c r="J14" s="34">
        <f t="shared" si="4"/>
        <v>-1.1908731060344251</v>
      </c>
    </row>
    <row r="15" spans="1:10" ht="15.5" x14ac:dyDescent="0.35">
      <c r="A15" s="24" t="s">
        <v>72</v>
      </c>
      <c r="B15" s="30">
        <f>Градуировка!E11</f>
        <v>1</v>
      </c>
      <c r="C15" s="31"/>
      <c r="D15" s="35">
        <f>Градуировка!F53</f>
        <v>789270</v>
      </c>
      <c r="E15" s="36">
        <f>Градуировка!G53</f>
        <v>361676.12436530617</v>
      </c>
      <c r="F15" s="37">
        <f t="shared" si="1"/>
        <v>789269.99999999988</v>
      </c>
      <c r="G15" s="34">
        <f t="shared" si="2"/>
        <v>-1.4749746199264487E-14</v>
      </c>
      <c r="H15" s="33">
        <f>Градуировка!G54</f>
        <v>357158.67142600025</v>
      </c>
      <c r="I15" s="31">
        <f t="shared" si="3"/>
        <v>789270</v>
      </c>
      <c r="J15" s="34">
        <f t="shared" si="4"/>
        <v>0</v>
      </c>
    </row>
    <row r="16" spans="1:10" ht="15.5" x14ac:dyDescent="0.35">
      <c r="A16" s="24" t="s">
        <v>51</v>
      </c>
      <c r="B16" s="30">
        <f>Градуировка!E12</f>
        <v>0.69418506399239055</v>
      </c>
      <c r="C16" s="31">
        <f t="shared" si="0"/>
        <v>4</v>
      </c>
      <c r="D16" s="38">
        <f>Градуировка!F59</f>
        <v>10</v>
      </c>
      <c r="E16" s="33">
        <f>Градуировка!G59</f>
        <v>6.5455005886682498</v>
      </c>
      <c r="F16" s="31">
        <f t="shared" si="1"/>
        <v>9.9157116026528875</v>
      </c>
      <c r="G16" s="34">
        <f t="shared" si="2"/>
        <v>-0.84288397347112476</v>
      </c>
      <c r="H16" s="33">
        <f>Градуировка!G60</f>
        <v>6.4205125074577269</v>
      </c>
      <c r="I16" s="31">
        <f t="shared" si="3"/>
        <v>9.8493905477426811</v>
      </c>
      <c r="J16" s="34">
        <f t="shared" si="4"/>
        <v>-1.5060945225731892</v>
      </c>
    </row>
    <row r="17" spans="1:10" ht="15.5" x14ac:dyDescent="0.35">
      <c r="A17" s="24" t="s">
        <v>73</v>
      </c>
      <c r="B17" s="30">
        <f>Градуировка!E13</f>
        <v>0.5633435704949239</v>
      </c>
      <c r="C17" s="31">
        <f t="shared" si="0"/>
        <v>4</v>
      </c>
      <c r="D17" s="38">
        <f>Градуировка!F65</f>
        <v>10</v>
      </c>
      <c r="E17" s="33">
        <f>Градуировка!G65</f>
        <v>8.0992492992938221</v>
      </c>
      <c r="F17" s="31">
        <f t="shared" si="1"/>
        <v>9.9568935582746381</v>
      </c>
      <c r="G17" s="34">
        <f t="shared" si="2"/>
        <v>-0.43106441725361933</v>
      </c>
      <c r="H17" s="33">
        <f>Градуировка!G66</f>
        <v>8.0064237844705701</v>
      </c>
      <c r="I17" s="31">
        <f t="shared" si="3"/>
        <v>9.9672720623234063</v>
      </c>
      <c r="J17" s="34">
        <f t="shared" si="4"/>
        <v>-0.32727937676593655</v>
      </c>
    </row>
    <row r="18" spans="1:10" ht="15.5" x14ac:dyDescent="0.35">
      <c r="A18" s="24" t="s">
        <v>43</v>
      </c>
      <c r="B18" s="30">
        <f>Градуировка!E14</f>
        <v>0.62523323597164282</v>
      </c>
      <c r="C18" s="31">
        <f t="shared" si="0"/>
        <v>4</v>
      </c>
      <c r="D18" s="38">
        <f>Градуировка!F71</f>
        <v>10</v>
      </c>
      <c r="E18" s="33">
        <f>Градуировка!G71</f>
        <v>7.3254347342880939</v>
      </c>
      <c r="F18" s="31">
        <f t="shared" si="1"/>
        <v>9.9949635545265458</v>
      </c>
      <c r="G18" s="34">
        <f t="shared" si="2"/>
        <v>-5.0364454734541653E-2</v>
      </c>
      <c r="H18" s="33">
        <f>Градуировка!G72</f>
        <v>7.2167409353417087</v>
      </c>
      <c r="I18" s="31">
        <f t="shared" si="3"/>
        <v>9.9712032376174484</v>
      </c>
      <c r="J18" s="34">
        <f t="shared" si="4"/>
        <v>-0.28796762382551577</v>
      </c>
    </row>
    <row r="19" spans="1:10" ht="15.5" x14ac:dyDescent="0.35">
      <c r="A19" s="39" t="s">
        <v>74</v>
      </c>
      <c r="B19" s="30">
        <f>Градуировка!E15</f>
        <v>0.55355658213502368</v>
      </c>
      <c r="C19" s="41">
        <f t="shared" si="0"/>
        <v>4</v>
      </c>
      <c r="D19" s="42">
        <f>Градуировка!F77</f>
        <v>10</v>
      </c>
      <c r="E19" s="43">
        <f>Градуировка!G77</f>
        <v>8.2837736796866963</v>
      </c>
      <c r="F19" s="41">
        <f t="shared" si="1"/>
        <v>10.006817966790221</v>
      </c>
      <c r="G19" s="44">
        <f t="shared" si="2"/>
        <v>6.8179667902210639E-2</v>
      </c>
      <c r="H19" s="33">
        <f>Градуировка!G78</f>
        <v>8.1203997807059434</v>
      </c>
      <c r="I19" s="41">
        <f t="shared" si="3"/>
        <v>9.9335350121807036</v>
      </c>
      <c r="J19" s="44">
        <f>(I19-D19)/D19*100</f>
        <v>-0.66464987819296439</v>
      </c>
    </row>
    <row r="20" spans="1:10" ht="15.5" x14ac:dyDescent="0.35">
      <c r="A20" s="39" t="s">
        <v>75</v>
      </c>
      <c r="B20" s="45"/>
      <c r="C20" s="40">
        <f>D20*0.4</f>
        <v>5.4040404040404041E-3</v>
      </c>
      <c r="D20" s="46">
        <f>D13/7920</f>
        <v>1.351010101010101E-2</v>
      </c>
      <c r="E20" s="45"/>
      <c r="F20" s="47">
        <f>F13/7920</f>
        <v>1.354325645110835E-2</v>
      </c>
      <c r="G20" s="44">
        <f t="shared" si="2"/>
        <v>0.24541223624124567</v>
      </c>
      <c r="H20" s="48"/>
      <c r="I20" s="49">
        <f>I13/7920</f>
        <v>1.3667964462114967E-2</v>
      </c>
      <c r="J20" s="50">
        <f t="shared" si="4"/>
        <v>1.1684846167762044</v>
      </c>
    </row>
    <row r="22" spans="1:10" ht="15.5" x14ac:dyDescent="0.35">
      <c r="A22" s="51" t="s">
        <v>76</v>
      </c>
    </row>
    <row r="23" spans="1:10" ht="15.5" x14ac:dyDescent="0.35">
      <c r="A23" s="5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Data</vt:lpstr>
      <vt:lpstr>Градуировка</vt:lpstr>
      <vt:lpstr>Итоговый отчёт</vt:lpstr>
      <vt:lpstr>Правильность через РВ-2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Daniil Yushkevitch</dc:creator>
  <cp:lastModifiedBy>Daniil Yushkevitch</cp:lastModifiedBy>
  <cp:lastPrinted>2023-11-29T11:44:20Z</cp:lastPrinted>
  <dcterms:created xsi:type="dcterms:W3CDTF">2023-11-22T09:53:24Z</dcterms:created>
  <dcterms:modified xsi:type="dcterms:W3CDTF">2023-11-29T11:49:56Z</dcterms:modified>
</cp:coreProperties>
</file>