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ena\Desktop\ШАБЛОНЫ\"/>
    </mc:Choice>
  </mc:AlternateContent>
  <bookViews>
    <workbookView xWindow="-105" yWindow="-105" windowWidth="15570" windowHeight="11760" activeTab="4"/>
  </bookViews>
  <sheets>
    <sheet name="РАСЧЕТЫ" sheetId="6" r:id="rId1"/>
    <sheet name="КОНЦЕНТРАЦИИ_на_ПЕЧАТЬ" sheetId="9" r:id="rId2"/>
    <sheet name="Таблицы ВЭС_vv" sheetId="8" state="hidden" r:id="rId3"/>
    <sheet name="ВЭС_рабоч" sheetId="3" state="hidden" r:id="rId4"/>
    <sheet name="КОНЦЕНТРАЦИИ_на_ПЕЧАТЬ метанол" sheetId="13" r:id="rId5"/>
    <sheet name="Sheet1" sheetId="11" r:id="rId6"/>
  </sheets>
  <definedNames>
    <definedName name="_Ref138940283" localSheetId="1">КОНЦЕНТРАЦИИ_на_ПЕЧАТЬ!#REF!</definedName>
    <definedName name="_Ref138940283" localSheetId="4">'КОНЦЕНТРАЦИИ_на_ПЕЧАТЬ метанол'!#REF!</definedName>
    <definedName name="_Ref138940283" localSheetId="0">РАСЧЕТЫ!#REF!</definedName>
    <definedName name="_Ref138940287" localSheetId="1">КОНЦЕНТРАЦИИ_на_ПЕЧАТЬ!#REF!</definedName>
    <definedName name="_Ref138940287" localSheetId="4">'КОНЦЕНТРАЦИИ_на_ПЕЧАТЬ метанол'!#REF!</definedName>
    <definedName name="_Ref138940287" localSheetId="0">РАСЧЕТЫ!#REF!</definedName>
    <definedName name="_Ref138940291" localSheetId="1">КОНЦЕНТРАЦИИ_на_ПЕЧАТЬ!#REF!</definedName>
    <definedName name="_Ref138940291" localSheetId="4">'КОНЦЕНТРАЦИИ_на_ПЕЧАТЬ метанол'!#REF!</definedName>
    <definedName name="_Ref138940291" localSheetId="0">РАСЧЕТЫ!#REF!</definedName>
    <definedName name="_Ref138940296" localSheetId="1">КОНЦЕНТРАЦИИ_на_ПЕЧАТЬ!#REF!</definedName>
    <definedName name="_Ref138940296" localSheetId="4">'КОНЦЕНТРАЦИИ_на_ПЕЧАТЬ метанол'!#REF!</definedName>
    <definedName name="_Ref138940296" localSheetId="0">РАСЧЕТЫ!#REF!</definedName>
    <definedName name="_Ref138940301" localSheetId="1">КОНЦЕНТРАЦИИ_на_ПЕЧАТЬ!#REF!</definedName>
    <definedName name="_Ref138940301" localSheetId="4">'КОНЦЕНТРАЦИИ_на_ПЕЧАТЬ метанол'!#REF!</definedName>
    <definedName name="_Ref138940301" localSheetId="0">РАСЧЕТЫ!#REF!</definedName>
    <definedName name="_Ref138940305" localSheetId="1">КОНЦЕНТРАЦИИ_на_ПЕЧАТЬ!#REF!</definedName>
    <definedName name="_Ref138940305" localSheetId="4">'КОНЦЕНТРАЦИИ_на_ПЕЧАТЬ метанол'!#REF!</definedName>
    <definedName name="_Ref138940305" localSheetId="0">РАСЧЕТЫ!#REF!</definedName>
    <definedName name="_Ref138940310" localSheetId="1">КОНЦЕНТРАЦИИ_на_ПЕЧАТЬ!#REF!</definedName>
    <definedName name="_Ref138940310" localSheetId="4">'КОНЦЕНТРАЦИИ_на_ПЕЧАТЬ метанол'!#REF!</definedName>
    <definedName name="_Ref138940310" localSheetId="0">РАСЧЕТЫ!#REF!</definedName>
    <definedName name="_Ref138940317" localSheetId="1">КОНЦЕНТРАЦИИ_на_ПЕЧАТЬ!#REF!</definedName>
    <definedName name="_Ref138940317" localSheetId="4">'КОНЦЕНТРАЦИИ_на_ПЕЧАТЬ метанол'!#REF!</definedName>
    <definedName name="_Ref138940317" localSheetId="0">РАСЧЕТЫ!#REF!</definedName>
    <definedName name="_Ref138940324" localSheetId="1">КОНЦЕНТРАЦИИ_на_ПЕЧАТЬ!#REF!</definedName>
    <definedName name="_Ref138940324" localSheetId="4">'КОНЦЕНТРАЦИИ_на_ПЕЧАТЬ метанол'!#REF!</definedName>
    <definedName name="_Ref138940324" localSheetId="0">РАСЧЕТЫ!#REF!</definedName>
    <definedName name="_Ref138940327" localSheetId="1">КОНЦЕНТРАЦИИ_на_ПЕЧАТЬ!#REF!</definedName>
    <definedName name="_Ref138940327" localSheetId="4">'КОНЦЕНТРАЦИИ_на_ПЕЧАТЬ метанол'!#REF!</definedName>
    <definedName name="_Ref138940327" localSheetId="0">РАСЧЕТЫ!#REF!</definedName>
    <definedName name="_Ref138940351" localSheetId="1">КОНЦЕНТРАЦИИ_на_ПЕЧАТЬ!#REF!</definedName>
    <definedName name="_Ref138940351" localSheetId="4">'КОНЦЕНТРАЦИИ_на_ПЕЧАТЬ метанол'!#REF!</definedName>
    <definedName name="_Ref138940351" localSheetId="0">РАСЧЕТЫ!#REF!</definedName>
    <definedName name="_Ref138940368" localSheetId="1">КОНЦЕНТРАЦИИ_на_ПЕЧАТЬ!#REF!</definedName>
    <definedName name="_Ref138940368" localSheetId="4">'КОНЦЕНТРАЦИИ_на_ПЕЧАТЬ метанол'!#REF!</definedName>
    <definedName name="_Ref138940368" localSheetId="0">РАСЧЕТЫ!#REF!</definedName>
  </definedNames>
  <calcPr calcId="162913"/>
</workbook>
</file>

<file path=xl/calcChain.xml><?xml version="1.0" encoding="utf-8"?>
<calcChain xmlns="http://schemas.openxmlformats.org/spreadsheetml/2006/main">
  <c r="I15" i="13" l="1"/>
  <c r="H11" i="13" s="1"/>
  <c r="G15" i="13"/>
  <c r="F11" i="13" s="1"/>
  <c r="E15" i="13"/>
  <c r="D11" i="13" s="1"/>
  <c r="C15" i="13"/>
  <c r="B11" i="13" s="1"/>
  <c r="I9" i="13"/>
  <c r="G9" i="13"/>
  <c r="E9" i="13"/>
  <c r="C9" i="13"/>
  <c r="G7" i="13"/>
  <c r="F3" i="13" s="1"/>
  <c r="E7" i="13"/>
  <c r="D3" i="13" s="1"/>
  <c r="C7" i="13"/>
  <c r="B3" i="13" s="1"/>
  <c r="G1" i="13"/>
  <c r="E1" i="13"/>
  <c r="C1" i="13"/>
  <c r="I31" i="9" l="1"/>
  <c r="B49" i="8" l="1"/>
  <c r="D49" i="8" l="1"/>
  <c r="B36" i="8"/>
  <c r="I174" i="6" l="1"/>
  <c r="I149" i="6"/>
  <c r="I124" i="6"/>
  <c r="I99" i="6"/>
  <c r="I49" i="6"/>
  <c r="H7" i="6" l="1"/>
  <c r="H22" i="6"/>
  <c r="S22" i="6" s="1"/>
  <c r="C1" i="9"/>
  <c r="C17" i="9"/>
  <c r="AG26" i="6"/>
  <c r="AG27" i="6"/>
  <c r="AG28" i="6"/>
  <c r="AG29" i="6"/>
  <c r="AG30" i="6"/>
  <c r="AG31" i="6"/>
  <c r="AG32" i="6"/>
  <c r="AG33" i="6"/>
  <c r="AG34" i="6"/>
  <c r="AG25" i="6"/>
  <c r="V26" i="6"/>
  <c r="AD26" i="6" s="1"/>
  <c r="W26" i="6"/>
  <c r="AE26" i="6" s="1"/>
  <c r="X26" i="6"/>
  <c r="V27" i="6"/>
  <c r="AD27" i="6" s="1"/>
  <c r="W27" i="6"/>
  <c r="AE27" i="6" s="1"/>
  <c r="X27" i="6"/>
  <c r="AF27" i="6" s="1"/>
  <c r="V28" i="6"/>
  <c r="AD28" i="6" s="1"/>
  <c r="W28" i="6"/>
  <c r="AE28" i="6" s="1"/>
  <c r="X28" i="6"/>
  <c r="V29" i="6"/>
  <c r="AD29" i="6" s="1"/>
  <c r="W29" i="6"/>
  <c r="AE29" i="6" s="1"/>
  <c r="X29" i="6"/>
  <c r="AF29" i="6" s="1"/>
  <c r="V30" i="6"/>
  <c r="AD30" i="6" s="1"/>
  <c r="W30" i="6"/>
  <c r="AE30" i="6" s="1"/>
  <c r="X30" i="6"/>
  <c r="V31" i="6"/>
  <c r="AD31" i="6" s="1"/>
  <c r="W31" i="6"/>
  <c r="AE31" i="6" s="1"/>
  <c r="X31" i="6"/>
  <c r="AF31" i="6" s="1"/>
  <c r="V32" i="6"/>
  <c r="AD32" i="6" s="1"/>
  <c r="W32" i="6"/>
  <c r="AE32" i="6" s="1"/>
  <c r="X32" i="6"/>
  <c r="AF32" i="6" s="1"/>
  <c r="V33" i="6"/>
  <c r="AD33" i="6" s="1"/>
  <c r="W33" i="6"/>
  <c r="AE33" i="6" s="1"/>
  <c r="X33" i="6"/>
  <c r="AF33" i="6" s="1"/>
  <c r="V34" i="6"/>
  <c r="W34" i="6"/>
  <c r="AE34" i="6" s="1"/>
  <c r="X34" i="6"/>
  <c r="AF34" i="6" s="1"/>
  <c r="S26" i="6"/>
  <c r="T26" i="6"/>
  <c r="AB26" i="6" s="1"/>
  <c r="U26" i="6"/>
  <c r="AC26" i="6" s="1"/>
  <c r="S27" i="6"/>
  <c r="AA27" i="6" s="1"/>
  <c r="T27" i="6"/>
  <c r="AB27" i="6" s="1"/>
  <c r="U27" i="6"/>
  <c r="AC27" i="6" s="1"/>
  <c r="S28" i="6"/>
  <c r="AA28" i="6" s="1"/>
  <c r="T28" i="6"/>
  <c r="AB28" i="6" s="1"/>
  <c r="U28" i="6"/>
  <c r="AC28" i="6" s="1"/>
  <c r="S29" i="6"/>
  <c r="AA29" i="6" s="1"/>
  <c r="T29" i="6"/>
  <c r="AB29" i="6" s="1"/>
  <c r="U29" i="6"/>
  <c r="AC29" i="6" s="1"/>
  <c r="S30" i="6"/>
  <c r="AA30" i="6" s="1"/>
  <c r="T30" i="6"/>
  <c r="AB30" i="6" s="1"/>
  <c r="U30" i="6"/>
  <c r="AC30" i="6" s="1"/>
  <c r="S31" i="6"/>
  <c r="AA31" i="6" s="1"/>
  <c r="T31" i="6"/>
  <c r="AB31" i="6" s="1"/>
  <c r="U31" i="6"/>
  <c r="AC31" i="6" s="1"/>
  <c r="S32" i="6"/>
  <c r="AA32" i="6" s="1"/>
  <c r="T32" i="6"/>
  <c r="AB32" i="6" s="1"/>
  <c r="U32" i="6"/>
  <c r="AC32" i="6" s="1"/>
  <c r="S33" i="6"/>
  <c r="AA33" i="6" s="1"/>
  <c r="T33" i="6"/>
  <c r="AB33" i="6" s="1"/>
  <c r="U33" i="6"/>
  <c r="AC33" i="6" s="1"/>
  <c r="S34" i="6"/>
  <c r="T34" i="6"/>
  <c r="AB34" i="6" s="1"/>
  <c r="U34" i="6"/>
  <c r="AC34" i="6" s="1"/>
  <c r="AF26" i="6"/>
  <c r="AF30" i="6"/>
  <c r="X25" i="6"/>
  <c r="AF25" i="6" s="1"/>
  <c r="W25" i="6"/>
  <c r="AE25" i="6" s="1"/>
  <c r="V25" i="6"/>
  <c r="AD25" i="6" s="1"/>
  <c r="U25" i="6"/>
  <c r="AC25" i="6" s="1"/>
  <c r="T25" i="6"/>
  <c r="AB25" i="6" s="1"/>
  <c r="S25" i="6"/>
  <c r="AA25" i="6" s="1"/>
  <c r="I21" i="6"/>
  <c r="J21" i="6" s="1"/>
  <c r="I20" i="6"/>
  <c r="J20" i="6" s="1"/>
  <c r="L47" i="6" s="1"/>
  <c r="I19" i="6"/>
  <c r="I18" i="6"/>
  <c r="I16" i="6"/>
  <c r="I14" i="6"/>
  <c r="I15" i="6"/>
  <c r="I13" i="6"/>
  <c r="I12" i="6"/>
  <c r="D34" i="6"/>
  <c r="D59" i="6"/>
  <c r="D84" i="6"/>
  <c r="D109" i="6"/>
  <c r="D159" i="6"/>
  <c r="D134" i="6"/>
  <c r="Z28" i="6" l="1"/>
  <c r="Z32" i="6"/>
  <c r="AF28" i="6"/>
  <c r="AH28" i="6" s="1"/>
  <c r="J15" i="6"/>
  <c r="L42" i="6" s="1"/>
  <c r="M42" i="6" s="1"/>
  <c r="Z29" i="6"/>
  <c r="Z34" i="6"/>
  <c r="Z27" i="6"/>
  <c r="Y30" i="6"/>
  <c r="AI30" i="6" s="1"/>
  <c r="Z31" i="6"/>
  <c r="Y34" i="6"/>
  <c r="AI34" i="6" s="1"/>
  <c r="Y26" i="6"/>
  <c r="AI26" i="6" s="1"/>
  <c r="M47" i="6"/>
  <c r="AA34" i="6"/>
  <c r="AA26" i="6"/>
  <c r="AD34" i="6"/>
  <c r="AH34" i="6" s="1"/>
  <c r="J18" i="6"/>
  <c r="L45" i="6" s="1"/>
  <c r="M45" i="6" s="1"/>
  <c r="Q22" i="6"/>
  <c r="P22" i="6"/>
  <c r="J22" i="6"/>
  <c r="O22" i="6"/>
  <c r="I22" i="6"/>
  <c r="J12" i="6"/>
  <c r="L39" i="6" s="1"/>
  <c r="M39" i="6" s="1"/>
  <c r="AH29" i="6"/>
  <c r="J13" i="6"/>
  <c r="L40" i="6" s="1"/>
  <c r="M40" i="6" s="1"/>
  <c r="L48" i="6"/>
  <c r="M48" i="6" s="1"/>
  <c r="J19" i="6"/>
  <c r="L46" i="6" s="1"/>
  <c r="M46" i="6" s="1"/>
  <c r="J14" i="6"/>
  <c r="L41" i="6" s="1"/>
  <c r="M41" i="6" s="1"/>
  <c r="J16" i="6"/>
  <c r="L43" i="6" s="1"/>
  <c r="M43" i="6" s="1"/>
  <c r="Z33" i="6"/>
  <c r="AH25" i="6"/>
  <c r="AH31" i="6"/>
  <c r="AH27" i="6"/>
  <c r="Z30" i="6"/>
  <c r="Z26" i="6"/>
  <c r="AH26" i="6"/>
  <c r="AH32" i="6"/>
  <c r="AH30" i="6"/>
  <c r="Z25" i="6"/>
  <c r="AH33" i="6"/>
  <c r="Y29" i="6"/>
  <c r="AI29" i="6" s="1"/>
  <c r="Y27" i="6"/>
  <c r="AI27" i="6" s="1"/>
  <c r="Y31" i="6"/>
  <c r="Y33" i="6"/>
  <c r="Y25" i="6"/>
  <c r="AI25" i="6" s="1"/>
  <c r="Y32" i="6"/>
  <c r="AI32" i="6" s="1"/>
  <c r="Y28" i="6"/>
  <c r="AI28" i="6" s="1"/>
  <c r="F31" i="6"/>
  <c r="F56" i="6"/>
  <c r="G74" i="6" s="1"/>
  <c r="F81" i="6"/>
  <c r="F106" i="6"/>
  <c r="F156" i="6"/>
  <c r="F131" i="6"/>
  <c r="AJ28" i="6" l="1"/>
  <c r="AJ32" i="6"/>
  <c r="AJ34" i="6"/>
  <c r="AJ33" i="6"/>
  <c r="AJ31" i="6"/>
  <c r="AJ29" i="6"/>
  <c r="AJ27" i="6"/>
  <c r="B50" i="8"/>
  <c r="A37" i="8" s="1"/>
  <c r="AJ30" i="6"/>
  <c r="AJ25" i="6"/>
  <c r="AJ26" i="6"/>
  <c r="AI31" i="6"/>
  <c r="AI33" i="6"/>
  <c r="D24" i="6"/>
  <c r="D22" i="6" s="1"/>
  <c r="D25" i="6" s="1"/>
  <c r="I74" i="6"/>
  <c r="F18" i="6"/>
  <c r="E1" i="9"/>
  <c r="F12" i="6"/>
  <c r="B48" i="8" l="1"/>
  <c r="D66" i="6"/>
  <c r="D139" i="6"/>
  <c r="D143" i="6"/>
  <c r="D148" i="6"/>
  <c r="D164" i="6"/>
  <c r="D140" i="6"/>
  <c r="D145" i="6"/>
  <c r="D165" i="6"/>
  <c r="D141" i="6"/>
  <c r="D146" i="6"/>
  <c r="D71" i="6"/>
  <c r="D142" i="6"/>
  <c r="D147" i="6"/>
  <c r="D65" i="6"/>
  <c r="D64" i="6"/>
  <c r="D39" i="6"/>
  <c r="A39" i="8" l="1"/>
  <c r="A40" i="8"/>
  <c r="D104" i="6"/>
  <c r="D79" i="6"/>
  <c r="D54" i="6"/>
  <c r="D74" i="6" s="1"/>
  <c r="D75" i="6" s="1"/>
  <c r="D29" i="6"/>
  <c r="E15" i="9"/>
  <c r="D3" i="9" s="1"/>
  <c r="R22" i="6"/>
  <c r="C15" i="9" s="1"/>
  <c r="B3" i="9" s="1"/>
  <c r="G15" i="9"/>
  <c r="F3" i="9" s="1"/>
  <c r="G1" i="9"/>
  <c r="D154" i="6"/>
  <c r="D174" i="6" s="1"/>
  <c r="D175" i="6" s="1"/>
  <c r="A38" i="8"/>
  <c r="D49" i="6" l="1"/>
  <c r="D50" i="6" s="1"/>
  <c r="D99" i="6" s="1"/>
  <c r="D114" i="6"/>
  <c r="D129" i="6"/>
  <c r="D149" i="6" s="1"/>
  <c r="D150" i="6" s="1"/>
  <c r="H19" i="9"/>
  <c r="I17" i="9"/>
  <c r="G17" i="9"/>
  <c r="E17" i="9"/>
  <c r="G31" i="9"/>
  <c r="F19" i="9" s="1"/>
  <c r="E31" i="9"/>
  <c r="D19" i="9" s="1"/>
  <c r="C31" i="9"/>
  <c r="B19" i="9" s="1"/>
  <c r="C48" i="8"/>
  <c r="E55" i="8"/>
  <c r="C55" i="8"/>
  <c r="C56" i="8"/>
  <c r="E56" i="8"/>
  <c r="E48" i="8"/>
  <c r="C54" i="8"/>
  <c r="E54" i="8"/>
  <c r="P2" i="8" l="1"/>
  <c r="Q2" i="8" s="1"/>
  <c r="R2" i="8" s="1"/>
  <c r="S2" i="8" s="1"/>
  <c r="T2" i="8" s="1"/>
  <c r="U2" i="8" s="1"/>
  <c r="V2" i="8" s="1"/>
  <c r="W2" i="8" s="1"/>
  <c r="X2" i="8" s="1"/>
  <c r="Y2" i="8" s="1"/>
  <c r="Z2" i="8" s="1"/>
  <c r="AA2" i="8" s="1"/>
  <c r="AB2" i="8" s="1"/>
  <c r="AC2" i="8" s="1"/>
  <c r="AD2" i="8" s="1"/>
  <c r="AE2" i="8" s="1"/>
  <c r="AF2" i="8" s="1"/>
  <c r="AG2" i="8" s="1"/>
  <c r="AH2" i="8" s="1"/>
  <c r="AI2" i="8" s="1"/>
  <c r="AJ2" i="8" s="1"/>
  <c r="AK2" i="8" s="1"/>
  <c r="AL2" i="8" s="1"/>
  <c r="AM2" i="8" s="1"/>
  <c r="AN2" i="8" s="1"/>
  <c r="AO2" i="8" s="1"/>
  <c r="AP2" i="8" s="1"/>
  <c r="AQ2" i="8" s="1"/>
  <c r="AR2" i="8" s="1"/>
  <c r="AS2" i="8" s="1"/>
  <c r="AT2" i="8" s="1"/>
  <c r="AU2" i="8" s="1"/>
  <c r="AV2" i="8" s="1"/>
  <c r="AW2" i="8" s="1"/>
  <c r="AX2" i="8" s="1"/>
  <c r="AY2" i="8" s="1"/>
  <c r="AZ2" i="8" s="1"/>
  <c r="BA2" i="8" s="1"/>
  <c r="BB2" i="8" s="1"/>
  <c r="BC2" i="8" s="1"/>
  <c r="BD2" i="8" s="1"/>
  <c r="BE2" i="8" s="1"/>
  <c r="BF2" i="8" s="1"/>
  <c r="BG2" i="8" s="1"/>
  <c r="BH2" i="8" s="1"/>
  <c r="BI2" i="8" s="1"/>
  <c r="BJ2" i="8" s="1"/>
  <c r="BK2" i="8" s="1"/>
  <c r="BL2" i="8" s="1"/>
  <c r="BM2" i="8" s="1"/>
  <c r="BN2" i="8" s="1"/>
  <c r="BO2" i="8" s="1"/>
  <c r="BP2" i="8" s="1"/>
  <c r="BQ2" i="8" s="1"/>
  <c r="BR2" i="8" s="1"/>
  <c r="BS2" i="8" s="1"/>
  <c r="CZ3" i="8"/>
  <c r="DA3" i="8"/>
  <c r="DB3" i="8"/>
  <c r="K1" i="3"/>
  <c r="M1" i="3" s="1"/>
  <c r="O1" i="3" s="1"/>
  <c r="Q1" i="3" s="1"/>
  <c r="S1" i="3" s="1"/>
  <c r="U1" i="3" s="1"/>
  <c r="W1" i="3" s="1"/>
  <c r="Y1" i="3" s="1"/>
  <c r="AA1" i="3" s="1"/>
  <c r="AC1" i="3" s="1"/>
  <c r="AE1" i="3" s="1"/>
  <c r="AG1" i="3" s="1"/>
  <c r="AI1" i="3" s="1"/>
  <c r="AK1" i="3" s="1"/>
  <c r="AM1" i="3" s="1"/>
  <c r="AO1" i="3" s="1"/>
  <c r="AQ1" i="3" s="1"/>
  <c r="AS1" i="3" s="1"/>
  <c r="AU1" i="3" s="1"/>
  <c r="AW1" i="3" s="1"/>
  <c r="AY1" i="3" s="1"/>
  <c r="BA1" i="3" s="1"/>
  <c r="BC1" i="3" s="1"/>
  <c r="BE1" i="3" s="1"/>
  <c r="BG1" i="3" s="1"/>
  <c r="BI1" i="3" s="1"/>
  <c r="BK1" i="3" s="1"/>
  <c r="BM1" i="3" s="1"/>
  <c r="BO1" i="3" s="1"/>
  <c r="BQ1" i="3" s="1"/>
  <c r="BS1" i="3" s="1"/>
  <c r="BU1" i="3" s="1"/>
  <c r="BW1" i="3" s="1"/>
  <c r="BY1" i="3" s="1"/>
  <c r="CA1" i="3" s="1"/>
  <c r="CC1" i="3" s="1"/>
  <c r="CE1" i="3" s="1"/>
  <c r="CG1" i="3" s="1"/>
  <c r="CI1" i="3" s="1"/>
  <c r="CK1" i="3" s="1"/>
  <c r="CM1" i="3" s="1"/>
  <c r="CO1" i="3" s="1"/>
  <c r="CQ1" i="3" s="1"/>
  <c r="CS1" i="3" s="1"/>
  <c r="CU1" i="3" s="1"/>
  <c r="CW1" i="3" s="1"/>
  <c r="CY1" i="3" s="1"/>
  <c r="DA1" i="3" s="1"/>
  <c r="DC1" i="3" s="1"/>
  <c r="DE1" i="3" s="1"/>
  <c r="DG1" i="3" s="1"/>
  <c r="DI1" i="3" s="1"/>
  <c r="DK1" i="3" s="1"/>
  <c r="DM1" i="3" s="1"/>
  <c r="DO1" i="3" s="1"/>
  <c r="DQ1" i="3" s="1"/>
  <c r="DS1" i="3" s="1"/>
  <c r="DU1" i="3" s="1"/>
  <c r="DW1" i="3" s="1"/>
  <c r="DY1" i="3" s="1"/>
  <c r="EA1" i="3" s="1"/>
  <c r="EC1" i="3" s="1"/>
  <c r="EE1" i="3" s="1"/>
  <c r="EG1" i="3" s="1"/>
  <c r="EI1" i="3" s="1"/>
  <c r="EK1" i="3" s="1"/>
  <c r="EM1" i="3" s="1"/>
  <c r="EO1" i="3" s="1"/>
  <c r="EQ1" i="3" s="1"/>
  <c r="ES1" i="3" s="1"/>
  <c r="EU1" i="3" s="1"/>
  <c r="EW1" i="3" s="1"/>
  <c r="EY1" i="3" s="1"/>
  <c r="FA1" i="3" s="1"/>
  <c r="FC1" i="3" s="1"/>
  <c r="FE1" i="3" s="1"/>
  <c r="FG1" i="3" s="1"/>
  <c r="FI1" i="3" s="1"/>
  <c r="FK1" i="3" s="1"/>
  <c r="FM1" i="3" s="1"/>
  <c r="FO1" i="3" s="1"/>
  <c r="FQ1" i="3" s="1"/>
  <c r="FS1" i="3" s="1"/>
  <c r="FU1" i="3" s="1"/>
  <c r="FW1" i="3" s="1"/>
  <c r="FY1" i="3" s="1"/>
  <c r="GA1" i="3" s="1"/>
  <c r="GC1" i="3" s="1"/>
  <c r="GE1" i="3" s="1"/>
  <c r="GG1" i="3" s="1"/>
  <c r="GI1" i="3" s="1"/>
  <c r="GK1" i="3" s="1"/>
  <c r="GM1" i="3" s="1"/>
  <c r="GO1" i="3" s="1"/>
  <c r="GQ1" i="3" s="1"/>
  <c r="GS1" i="3" s="1"/>
  <c r="GU1" i="3" s="1"/>
  <c r="J1" i="3"/>
  <c r="L1" i="3" s="1"/>
  <c r="N1" i="3" s="1"/>
  <c r="P1" i="3" s="1"/>
  <c r="R1" i="3" s="1"/>
  <c r="T1" i="3" s="1"/>
  <c r="V1" i="3" s="1"/>
  <c r="X1" i="3" s="1"/>
  <c r="Z1" i="3" s="1"/>
  <c r="AB1" i="3" s="1"/>
  <c r="AD1" i="3" s="1"/>
  <c r="AF1" i="3" s="1"/>
  <c r="AH1" i="3" s="1"/>
  <c r="AJ1" i="3" s="1"/>
  <c r="AL1" i="3" s="1"/>
  <c r="AN1" i="3" s="1"/>
  <c r="AP1" i="3" s="1"/>
  <c r="AR1" i="3" s="1"/>
  <c r="AT1" i="3" s="1"/>
  <c r="AV1" i="3" s="1"/>
  <c r="AX1" i="3" s="1"/>
  <c r="AZ1" i="3" s="1"/>
  <c r="BB1" i="3" s="1"/>
  <c r="BD1" i="3" s="1"/>
  <c r="BF1" i="3" s="1"/>
  <c r="BH1" i="3" s="1"/>
  <c r="BJ1" i="3" s="1"/>
  <c r="BL1" i="3" s="1"/>
  <c r="BN1" i="3" s="1"/>
  <c r="BP1" i="3" s="1"/>
  <c r="BR1" i="3" s="1"/>
  <c r="BT1" i="3" s="1"/>
  <c r="BV1" i="3" s="1"/>
  <c r="BX1" i="3" s="1"/>
  <c r="BZ1" i="3" s="1"/>
  <c r="CB1" i="3" s="1"/>
  <c r="CD1" i="3" s="1"/>
  <c r="CF1" i="3" s="1"/>
  <c r="CH1" i="3" s="1"/>
  <c r="CJ1" i="3" s="1"/>
  <c r="CL1" i="3" s="1"/>
  <c r="CN1" i="3" s="1"/>
  <c r="CP1" i="3" s="1"/>
  <c r="CR1" i="3" s="1"/>
  <c r="CT1" i="3" s="1"/>
  <c r="CV1" i="3" s="1"/>
  <c r="CX1" i="3" s="1"/>
  <c r="CZ1" i="3" s="1"/>
  <c r="DB1" i="3" s="1"/>
  <c r="DD1" i="3" s="1"/>
  <c r="DF1" i="3" s="1"/>
  <c r="DH1" i="3" s="1"/>
  <c r="DJ1" i="3" s="1"/>
  <c r="DL1" i="3" s="1"/>
  <c r="DN1" i="3" s="1"/>
  <c r="DP1" i="3" s="1"/>
  <c r="DR1" i="3" s="1"/>
  <c r="DT1" i="3" s="1"/>
  <c r="DV1" i="3" s="1"/>
  <c r="DX1" i="3" s="1"/>
  <c r="DZ1" i="3" s="1"/>
  <c r="EB1" i="3" s="1"/>
  <c r="ED1" i="3" s="1"/>
  <c r="EF1" i="3" s="1"/>
  <c r="EH1" i="3" s="1"/>
  <c r="EJ1" i="3" s="1"/>
  <c r="EL1" i="3" s="1"/>
  <c r="EN1" i="3" s="1"/>
  <c r="EP1" i="3" s="1"/>
  <c r="ER1" i="3" s="1"/>
  <c r="ET1" i="3" s="1"/>
  <c r="EV1" i="3" s="1"/>
  <c r="EX1" i="3" s="1"/>
  <c r="EZ1" i="3" s="1"/>
  <c r="FB1" i="3" s="1"/>
  <c r="FD1" i="3" s="1"/>
  <c r="FF1" i="3" s="1"/>
  <c r="FH1" i="3" s="1"/>
  <c r="FJ1" i="3" s="1"/>
  <c r="FL1" i="3" s="1"/>
  <c r="FN1" i="3" s="1"/>
  <c r="FP1" i="3" s="1"/>
  <c r="FR1" i="3" s="1"/>
  <c r="FT1" i="3" s="1"/>
  <c r="FV1" i="3" s="1"/>
  <c r="FX1" i="3" s="1"/>
  <c r="FZ1" i="3" s="1"/>
  <c r="GB1" i="3" s="1"/>
  <c r="GD1" i="3" s="1"/>
  <c r="GF1" i="3" s="1"/>
  <c r="GH1" i="3" s="1"/>
  <c r="GJ1" i="3" s="1"/>
  <c r="GL1" i="3" s="1"/>
  <c r="GN1" i="3" s="1"/>
  <c r="GP1" i="3" s="1"/>
  <c r="GR1" i="3" s="1"/>
  <c r="GT1" i="3" s="1"/>
  <c r="A38" i="3"/>
  <c r="A40" i="3" s="1"/>
  <c r="A41" i="8"/>
  <c r="C50" i="8"/>
  <c r="E50" i="8"/>
  <c r="C46" i="8" l="1"/>
  <c r="BT2" i="8"/>
  <c r="BU2" i="8" s="1"/>
  <c r="BV2" i="8" s="1"/>
  <c r="BW2" i="8" s="1"/>
  <c r="BX2" i="8" s="1"/>
  <c r="BY2" i="8" s="1"/>
  <c r="BZ2" i="8" s="1"/>
  <c r="CA2" i="8" s="1"/>
  <c r="CB2" i="8" s="1"/>
  <c r="CC2" i="8" s="1"/>
  <c r="CD2" i="8" s="1"/>
  <c r="CE2" i="8" s="1"/>
  <c r="CF2" i="8" s="1"/>
  <c r="CG2" i="8" s="1"/>
  <c r="CH2" i="8" s="1"/>
  <c r="CI2" i="8" s="1"/>
  <c r="CJ2" i="8" s="1"/>
  <c r="CK2" i="8" s="1"/>
  <c r="CL2" i="8" s="1"/>
  <c r="CM2" i="8" s="1"/>
  <c r="CN2" i="8" s="1"/>
  <c r="CO2" i="8" s="1"/>
  <c r="CP2" i="8" s="1"/>
  <c r="CQ2" i="8" s="1"/>
  <c r="CR2" i="8" s="1"/>
  <c r="CS2" i="8" s="1"/>
  <c r="CT2" i="8" s="1"/>
  <c r="CU2" i="8" s="1"/>
  <c r="CV2" i="8" s="1"/>
  <c r="CW2" i="8" s="1"/>
  <c r="CX2" i="8" s="1"/>
  <c r="C49" i="8"/>
  <c r="E49" i="8"/>
  <c r="A41" i="3"/>
  <c r="A39" i="3"/>
  <c r="C52" i="8" l="1"/>
  <c r="E46" i="8"/>
  <c r="E52" i="8" s="1"/>
  <c r="D73" i="6"/>
  <c r="D67" i="6"/>
  <c r="D70" i="6"/>
  <c r="D68" i="6"/>
  <c r="D72" i="6"/>
  <c r="E39" i="6"/>
  <c r="E139" i="6"/>
  <c r="D173" i="6"/>
  <c r="D166" i="6"/>
  <c r="E166" i="6" s="1"/>
  <c r="E164" i="6"/>
  <c r="D172" i="6"/>
  <c r="E172" i="6" s="1"/>
  <c r="D167" i="6"/>
  <c r="E167" i="6" s="1"/>
  <c r="E140" i="6"/>
  <c r="D171" i="6"/>
  <c r="D168" i="6"/>
  <c r="D170" i="6"/>
  <c r="E170" i="6" s="1"/>
  <c r="E165" i="6"/>
  <c r="D42" i="6"/>
  <c r="D92" i="6" s="1"/>
  <c r="D48" i="6"/>
  <c r="D98" i="6" s="1"/>
  <c r="D43" i="6"/>
  <c r="D118" i="6" s="1"/>
  <c r="D41" i="6"/>
  <c r="D47" i="6"/>
  <c r="E47" i="6" s="1"/>
  <c r="D46" i="6"/>
  <c r="D40" i="6"/>
  <c r="D45" i="6"/>
  <c r="E45" i="6" s="1"/>
  <c r="A42" i="3"/>
  <c r="D46" i="8" l="1"/>
  <c r="E66" i="6"/>
  <c r="D91" i="6"/>
  <c r="E91" i="6" s="1"/>
  <c r="E46" i="6"/>
  <c r="D121" i="6"/>
  <c r="E67" i="6"/>
  <c r="E65" i="6"/>
  <c r="E168" i="6"/>
  <c r="E145" i="6"/>
  <c r="E73" i="6"/>
  <c r="D123" i="6"/>
  <c r="E123" i="6" s="1"/>
  <c r="D93" i="6"/>
  <c r="E93" i="6" s="1"/>
  <c r="D117" i="6"/>
  <c r="E117" i="6" s="1"/>
  <c r="E42" i="6"/>
  <c r="E68" i="6"/>
  <c r="E43" i="6"/>
  <c r="E92" i="6"/>
  <c r="E72" i="6"/>
  <c r="E48" i="6"/>
  <c r="E40" i="6"/>
  <c r="E41" i="6"/>
  <c r="E70" i="6"/>
  <c r="D95" i="6"/>
  <c r="E95" i="6" s="1"/>
  <c r="D120" i="6"/>
  <c r="D116" i="6"/>
  <c r="D96" i="6"/>
  <c r="E96" i="6" s="1"/>
  <c r="D122" i="6"/>
  <c r="E122" i="6" s="1"/>
  <c r="D97" i="6"/>
  <c r="E97" i="6" s="1"/>
  <c r="D90" i="6"/>
  <c r="E90" i="6" s="1"/>
  <c r="D115" i="6"/>
  <c r="E64" i="6"/>
  <c r="D89" i="6"/>
  <c r="E89" i="6" s="1"/>
  <c r="E118" i="6"/>
  <c r="E98" i="6"/>
  <c r="D52" i="8" l="1"/>
  <c r="D55" i="8" s="1"/>
  <c r="C6" i="6"/>
  <c r="I1" i="13" s="1"/>
  <c r="D124" i="6"/>
  <c r="D125" i="6" s="1"/>
  <c r="D100" i="6"/>
  <c r="E120" i="6"/>
  <c r="E147" i="6"/>
  <c r="E114" i="6"/>
  <c r="E141" i="6"/>
  <c r="E116" i="6"/>
  <c r="E143" i="6"/>
  <c r="E115" i="6"/>
  <c r="E142" i="6"/>
  <c r="E121" i="6"/>
  <c r="E148" i="6"/>
  <c r="C36" i="8"/>
  <c r="E71" i="6" l="1"/>
  <c r="F20" i="6" l="1"/>
  <c r="F21" i="6"/>
  <c r="F19" i="6"/>
  <c r="F14" i="6"/>
  <c r="F15" i="6"/>
  <c r="F16" i="6"/>
  <c r="F13" i="6"/>
  <c r="I1" i="9" l="1"/>
  <c r="D169" i="6"/>
  <c r="E169" i="6" s="1"/>
  <c r="E22" i="6"/>
  <c r="C7" i="6" s="1"/>
  <c r="G69" i="6" s="1"/>
  <c r="L17" i="6" l="1"/>
  <c r="K17" i="6"/>
  <c r="C49" i="6"/>
  <c r="D17" i="6"/>
  <c r="D23" i="6"/>
  <c r="D44" i="6"/>
  <c r="D69" i="6"/>
  <c r="D119" i="6"/>
  <c r="D144" i="6"/>
  <c r="H17" i="6" l="1"/>
  <c r="I17" i="6" s="1"/>
  <c r="C149" i="6"/>
  <c r="E149" i="6" s="1"/>
  <c r="C174" i="6"/>
  <c r="E174" i="6" s="1"/>
  <c r="E171" i="6"/>
  <c r="E173" i="6"/>
  <c r="F22" i="6"/>
  <c r="C99" i="6"/>
  <c r="E99" i="6" s="1"/>
  <c r="C124" i="6"/>
  <c r="E124" i="6" s="1"/>
  <c r="C74" i="6"/>
  <c r="E74" i="6" s="1"/>
  <c r="J17" i="6" l="1"/>
  <c r="L44" i="6" s="1"/>
  <c r="P44" i="6" s="1"/>
  <c r="O17" i="6"/>
  <c r="Q17" i="6" s="1"/>
  <c r="P17" i="6"/>
  <c r="G149" i="6"/>
  <c r="G144" i="6" s="1"/>
  <c r="J144" i="6" s="1"/>
  <c r="E49" i="6"/>
  <c r="G44" i="6" l="1"/>
  <c r="J44" i="6" s="1"/>
  <c r="R17" i="6"/>
  <c r="S17" i="6"/>
  <c r="M44" i="6"/>
  <c r="N42" i="6"/>
  <c r="N44" i="6"/>
  <c r="N47" i="6"/>
  <c r="N43" i="6"/>
  <c r="N46" i="6"/>
  <c r="N45" i="6"/>
  <c r="N41" i="6"/>
  <c r="N40" i="6"/>
  <c r="N48" i="6"/>
  <c r="N39" i="6"/>
  <c r="G174" i="6"/>
  <c r="G169" i="6" s="1"/>
  <c r="C10" i="9" l="1"/>
  <c r="C6" i="13"/>
  <c r="O47" i="6"/>
  <c r="M20" i="6" s="1"/>
  <c r="K20" i="6" s="1"/>
  <c r="O20" i="6" s="1"/>
  <c r="O43" i="6"/>
  <c r="M16" i="6" s="1"/>
  <c r="K16" i="6" s="1"/>
  <c r="O16" i="6" s="1"/>
  <c r="O44" i="6"/>
  <c r="M17" i="6" s="1"/>
  <c r="O48" i="6"/>
  <c r="M21" i="6" s="1"/>
  <c r="K21" i="6" s="1"/>
  <c r="O21" i="6" s="1"/>
  <c r="O40" i="6"/>
  <c r="M13" i="6" s="1"/>
  <c r="K13" i="6" s="1"/>
  <c r="O13" i="6" s="1"/>
  <c r="O41" i="6"/>
  <c r="M14" i="6" s="1"/>
  <c r="K14" i="6" s="1"/>
  <c r="O14" i="6" s="1"/>
  <c r="O42" i="6"/>
  <c r="M15" i="6" s="1"/>
  <c r="K15" i="6" s="1"/>
  <c r="O15" i="6" s="1"/>
  <c r="O46" i="6"/>
  <c r="M19" i="6" s="1"/>
  <c r="K19" i="6" s="1"/>
  <c r="O19" i="6" s="1"/>
  <c r="O45" i="6"/>
  <c r="M18" i="6" s="1"/>
  <c r="K18" i="6" s="1"/>
  <c r="O18" i="6" s="1"/>
  <c r="O39" i="6"/>
  <c r="M12" i="6" s="1"/>
  <c r="K174" i="6"/>
  <c r="K149" i="6"/>
  <c r="K12" i="6" l="1"/>
  <c r="O12" i="6" s="1"/>
  <c r="G99" i="6"/>
  <c r="G94" i="6" s="1"/>
  <c r="G124" i="6" l="1"/>
  <c r="G119" i="6" s="1"/>
  <c r="D94" i="6" l="1"/>
  <c r="E94" i="6" s="1"/>
  <c r="F17" i="6"/>
  <c r="E144" i="6"/>
  <c r="G12" i="6"/>
  <c r="K144" i="6"/>
  <c r="E119" i="6" l="1"/>
  <c r="E146" i="6"/>
  <c r="F146" i="6" s="1"/>
  <c r="J119" i="6"/>
  <c r="I119" i="6" s="1"/>
  <c r="I144" i="6"/>
  <c r="E6" i="13" s="1"/>
  <c r="J169" i="6"/>
  <c r="I169" i="6" s="1"/>
  <c r="G6" i="13" s="1"/>
  <c r="K169" i="6"/>
  <c r="F118" i="6"/>
  <c r="F71" i="6"/>
  <c r="F123" i="6"/>
  <c r="F68" i="6"/>
  <c r="F66" i="6"/>
  <c r="F114" i="6"/>
  <c r="E69" i="6"/>
  <c r="F65" i="6"/>
  <c r="F120" i="6"/>
  <c r="F116" i="6"/>
  <c r="F91" i="6"/>
  <c r="F89" i="6"/>
  <c r="F93" i="6"/>
  <c r="F121" i="6"/>
  <c r="F70" i="6"/>
  <c r="F115" i="6"/>
  <c r="F90" i="6"/>
  <c r="F72" i="6"/>
  <c r="F64" i="6"/>
  <c r="F95" i="6"/>
  <c r="F73" i="6"/>
  <c r="F97" i="6"/>
  <c r="F117" i="6"/>
  <c r="F98" i="6"/>
  <c r="F92" i="6"/>
  <c r="F96" i="6"/>
  <c r="F67" i="6"/>
  <c r="F122" i="6"/>
  <c r="J94" i="6"/>
  <c r="I94" i="6" s="1"/>
  <c r="G20" i="6"/>
  <c r="G15" i="6"/>
  <c r="G18" i="6"/>
  <c r="G16" i="6"/>
  <c r="G21" i="6"/>
  <c r="G13" i="6"/>
  <c r="G14" i="6"/>
  <c r="G19" i="6"/>
  <c r="F39" i="6"/>
  <c r="F168" i="6"/>
  <c r="F172" i="6"/>
  <c r="F166" i="6"/>
  <c r="F141" i="6"/>
  <c r="F143" i="6"/>
  <c r="F164" i="6"/>
  <c r="F139" i="6"/>
  <c r="F165" i="6"/>
  <c r="F145" i="6"/>
  <c r="F167" i="6"/>
  <c r="F170" i="6"/>
  <c r="F142" i="6"/>
  <c r="F148" i="6"/>
  <c r="F147" i="6"/>
  <c r="F140" i="6"/>
  <c r="F173" i="6"/>
  <c r="F171" i="6"/>
  <c r="F42" i="6"/>
  <c r="F48" i="6"/>
  <c r="F41" i="6"/>
  <c r="E44" i="6"/>
  <c r="F40" i="6"/>
  <c r="F46" i="6"/>
  <c r="F45" i="6"/>
  <c r="F47" i="6"/>
  <c r="F43" i="6"/>
  <c r="G26" i="9" l="1"/>
  <c r="G14" i="13"/>
  <c r="I26" i="9"/>
  <c r="I14" i="13"/>
  <c r="Q13" i="6"/>
  <c r="P40" i="6" s="1"/>
  <c r="Q16" i="6"/>
  <c r="P43" i="6" s="1"/>
  <c r="Q18" i="6"/>
  <c r="P45" i="6" s="1"/>
  <c r="Q21" i="6"/>
  <c r="P48" i="6" s="1"/>
  <c r="Q12" i="6"/>
  <c r="Q20" i="6"/>
  <c r="P47" i="6" s="1"/>
  <c r="Q19" i="6"/>
  <c r="P46" i="6" s="1"/>
  <c r="Q15" i="6"/>
  <c r="P42" i="6" s="1"/>
  <c r="Q14" i="6"/>
  <c r="P41" i="6" s="1"/>
  <c r="E10" i="9"/>
  <c r="G10" i="9"/>
  <c r="P39" i="6" l="1"/>
  <c r="R39" i="6" s="1"/>
  <c r="S39" i="6" s="1"/>
  <c r="N12" i="6" s="1"/>
  <c r="Q46" i="6"/>
  <c r="R46" i="6"/>
  <c r="S46" i="6" s="1"/>
  <c r="N19" i="6" s="1"/>
  <c r="L19" i="6" s="1"/>
  <c r="Q47" i="6"/>
  <c r="R47" i="6"/>
  <c r="S47" i="6" s="1"/>
  <c r="N20" i="6" s="1"/>
  <c r="L20" i="6" s="1"/>
  <c r="Q48" i="6"/>
  <c r="R48" i="6"/>
  <c r="S48" i="6" s="1"/>
  <c r="N21" i="6" s="1"/>
  <c r="L21" i="6" s="1"/>
  <c r="Q41" i="6"/>
  <c r="R41" i="6"/>
  <c r="S41" i="6" s="1"/>
  <c r="N14" i="6" s="1"/>
  <c r="L14" i="6" s="1"/>
  <c r="Q45" i="6"/>
  <c r="R45" i="6"/>
  <c r="S45" i="6" s="1"/>
  <c r="N18" i="6" s="1"/>
  <c r="L18" i="6" s="1"/>
  <c r="Q40" i="6"/>
  <c r="R40" i="6"/>
  <c r="S40" i="6" s="1"/>
  <c r="N13" i="6" s="1"/>
  <c r="L13" i="6" s="1"/>
  <c r="Q42" i="6"/>
  <c r="R42" i="6"/>
  <c r="S42" i="6" s="1"/>
  <c r="N15" i="6" s="1"/>
  <c r="L15" i="6" s="1"/>
  <c r="Q43" i="6"/>
  <c r="R43" i="6"/>
  <c r="S43" i="6" s="1"/>
  <c r="N16" i="6" s="1"/>
  <c r="L16" i="6" s="1"/>
  <c r="Q44" i="6"/>
  <c r="R44" i="6"/>
  <c r="S44" i="6" s="1"/>
  <c r="N17" i="6" s="1"/>
  <c r="J69" i="6" s="1"/>
  <c r="Q39" i="6" l="1"/>
  <c r="I69" i="6"/>
  <c r="K44" i="6"/>
  <c r="I44" i="6"/>
  <c r="P16" i="6"/>
  <c r="P13" i="6"/>
  <c r="P14" i="6"/>
  <c r="P20" i="6"/>
  <c r="P15" i="6"/>
  <c r="P18" i="6"/>
  <c r="P21" i="6"/>
  <c r="P19" i="6"/>
  <c r="L12" i="6"/>
  <c r="P12" i="6" s="1"/>
  <c r="C26" i="9" l="1"/>
  <c r="C14" i="13"/>
  <c r="E26" i="9"/>
  <c r="E14" i="13"/>
  <c r="R12" i="6"/>
  <c r="S12" i="6"/>
  <c r="S15" i="6"/>
  <c r="R15" i="6"/>
  <c r="C5" i="13" s="1"/>
  <c r="S16" i="6"/>
  <c r="G68" i="6" s="1"/>
  <c r="R16" i="6"/>
  <c r="S18" i="6"/>
  <c r="G70" i="6" s="1"/>
  <c r="R18" i="6"/>
  <c r="S13" i="6"/>
  <c r="G65" i="6" s="1"/>
  <c r="R13" i="6"/>
  <c r="S14" i="6"/>
  <c r="G66" i="6" s="1"/>
  <c r="R14" i="6"/>
  <c r="S21" i="6"/>
  <c r="G73" i="6" s="1"/>
  <c r="R21" i="6"/>
  <c r="S19" i="6"/>
  <c r="G71" i="6" s="1"/>
  <c r="R19" i="6"/>
  <c r="S20" i="6"/>
  <c r="G72" i="6" s="1"/>
  <c r="R20" i="6"/>
  <c r="C5" i="9" l="1"/>
  <c r="G64" i="6"/>
  <c r="G142" i="6"/>
  <c r="I142" i="6" s="1"/>
  <c r="G67" i="6"/>
  <c r="G42" i="6"/>
  <c r="K42" i="6" s="1"/>
  <c r="G47" i="6"/>
  <c r="J47" i="6" s="1"/>
  <c r="G148" i="6"/>
  <c r="I148" i="6" s="1"/>
  <c r="G48" i="6"/>
  <c r="I48" i="6" s="1"/>
  <c r="G171" i="6"/>
  <c r="I171" i="6" s="1"/>
  <c r="G46" i="6"/>
  <c r="K46" i="6" s="1"/>
  <c r="G145" i="6"/>
  <c r="K145" i="6" s="1"/>
  <c r="G45" i="6"/>
  <c r="J45" i="6" s="1"/>
  <c r="G166" i="6"/>
  <c r="I166" i="6" s="1"/>
  <c r="G41" i="6"/>
  <c r="K41" i="6" s="1"/>
  <c r="G40" i="6"/>
  <c r="I40" i="6" s="1"/>
  <c r="G143" i="6"/>
  <c r="J143" i="6" s="1"/>
  <c r="G43" i="6"/>
  <c r="J43" i="6" s="1"/>
  <c r="G164" i="6"/>
  <c r="I164" i="6" s="1"/>
  <c r="G39" i="6"/>
  <c r="G146" i="6"/>
  <c r="K146" i="6" s="1"/>
  <c r="G141" i="6"/>
  <c r="J141" i="6" s="1"/>
  <c r="G140" i="6"/>
  <c r="K140" i="6" s="1"/>
  <c r="G147" i="6"/>
  <c r="I147" i="6" s="1"/>
  <c r="G167" i="6"/>
  <c r="K167" i="6" s="1"/>
  <c r="G173" i="6"/>
  <c r="K173" i="6" s="1"/>
  <c r="G172" i="6"/>
  <c r="K172" i="6" s="1"/>
  <c r="G165" i="6"/>
  <c r="J165" i="6" s="1"/>
  <c r="G168" i="6"/>
  <c r="K168" i="6" s="1"/>
  <c r="G170" i="6"/>
  <c r="K170" i="6" s="1"/>
  <c r="G139" i="6"/>
  <c r="K139" i="6" s="1"/>
  <c r="C12" i="9"/>
  <c r="C11" i="9"/>
  <c r="C14" i="9"/>
  <c r="C8" i="9"/>
  <c r="C7" i="9"/>
  <c r="C9" i="9"/>
  <c r="C6" i="9"/>
  <c r="C13" i="9"/>
  <c r="G5" i="9" l="1"/>
  <c r="C22" i="9"/>
  <c r="E8" i="9"/>
  <c r="E5" i="13"/>
  <c r="G7" i="9"/>
  <c r="G12" i="9"/>
  <c r="E13" i="9"/>
  <c r="E14" i="9"/>
  <c r="C30" i="9"/>
  <c r="J40" i="6"/>
  <c r="I39" i="6"/>
  <c r="J39" i="6"/>
  <c r="I42" i="6"/>
  <c r="K171" i="6"/>
  <c r="J42" i="6"/>
  <c r="J166" i="6"/>
  <c r="J142" i="6"/>
  <c r="J145" i="6"/>
  <c r="K142" i="6"/>
  <c r="J148" i="6"/>
  <c r="I145" i="6"/>
  <c r="K148" i="6"/>
  <c r="I143" i="6"/>
  <c r="K143" i="6"/>
  <c r="G116" i="6"/>
  <c r="J116" i="6" s="1"/>
  <c r="K66" i="6"/>
  <c r="I71" i="6"/>
  <c r="K166" i="6"/>
  <c r="J171" i="6"/>
  <c r="K39" i="6"/>
  <c r="I47" i="6"/>
  <c r="J164" i="6"/>
  <c r="K47" i="6"/>
  <c r="K40" i="6"/>
  <c r="J147" i="6"/>
  <c r="K164" i="6"/>
  <c r="I140" i="6"/>
  <c r="K48" i="6"/>
  <c r="J140" i="6"/>
  <c r="K147" i="6"/>
  <c r="J146" i="6"/>
  <c r="I146" i="6"/>
  <c r="J167" i="6"/>
  <c r="I43" i="6"/>
  <c r="K141" i="6"/>
  <c r="I141" i="6"/>
  <c r="I167" i="6"/>
  <c r="I172" i="6"/>
  <c r="J172" i="6"/>
  <c r="I165" i="6"/>
  <c r="G121" i="6"/>
  <c r="I121" i="6" s="1"/>
  <c r="K43" i="6"/>
  <c r="G96" i="6"/>
  <c r="I96" i="6" s="1"/>
  <c r="J46" i="6"/>
  <c r="J48" i="6"/>
  <c r="I46" i="6"/>
  <c r="J71" i="6"/>
  <c r="I139" i="6"/>
  <c r="I168" i="6"/>
  <c r="I41" i="6"/>
  <c r="K45" i="6"/>
  <c r="J41" i="6"/>
  <c r="G91" i="6"/>
  <c r="J91" i="6" s="1"/>
  <c r="J173" i="6"/>
  <c r="I173" i="6"/>
  <c r="J168" i="6"/>
  <c r="K165" i="6"/>
  <c r="J170" i="6"/>
  <c r="I170" i="6"/>
  <c r="I45" i="6"/>
  <c r="J139" i="6"/>
  <c r="K67" i="6"/>
  <c r="G117" i="6"/>
  <c r="K117" i="6" s="1"/>
  <c r="G92" i="6"/>
  <c r="K92" i="6" s="1"/>
  <c r="K119" i="6"/>
  <c r="K124" i="6"/>
  <c r="K69" i="6"/>
  <c r="K74" i="6"/>
  <c r="K94" i="6"/>
  <c r="K99" i="6"/>
  <c r="G28" i="9" l="1"/>
  <c r="C24" i="9"/>
  <c r="C13" i="13"/>
  <c r="C23" i="9"/>
  <c r="C28" i="9"/>
  <c r="G13" i="9"/>
  <c r="C25" i="9"/>
  <c r="G11" i="9"/>
  <c r="E6" i="9"/>
  <c r="E11" i="9"/>
  <c r="G9" i="9"/>
  <c r="I28" i="9"/>
  <c r="G8" i="9"/>
  <c r="G5" i="13"/>
  <c r="C29" i="9"/>
  <c r="E28" i="9"/>
  <c r="E9" i="9"/>
  <c r="C21" i="9"/>
  <c r="G14" i="9"/>
  <c r="C27" i="9"/>
  <c r="E5" i="9"/>
  <c r="G6" i="9"/>
  <c r="E7" i="9"/>
  <c r="E12" i="9"/>
  <c r="K116" i="6"/>
  <c r="I116" i="6"/>
  <c r="G97" i="6"/>
  <c r="J97" i="6" s="1"/>
  <c r="I72" i="6"/>
  <c r="G95" i="6"/>
  <c r="I95" i="6" s="1"/>
  <c r="G123" i="6"/>
  <c r="I123" i="6" s="1"/>
  <c r="J73" i="6"/>
  <c r="K71" i="6"/>
  <c r="G93" i="6"/>
  <c r="K93" i="6" s="1"/>
  <c r="I65" i="6"/>
  <c r="J65" i="6"/>
  <c r="G90" i="6"/>
  <c r="J90" i="6" s="1"/>
  <c r="G122" i="6"/>
  <c r="I122" i="6" s="1"/>
  <c r="G115" i="6"/>
  <c r="J115" i="6" s="1"/>
  <c r="K65" i="6"/>
  <c r="G98" i="6"/>
  <c r="J98" i="6" s="1"/>
  <c r="K96" i="6"/>
  <c r="J96" i="6"/>
  <c r="G118" i="6"/>
  <c r="K118" i="6" s="1"/>
  <c r="K121" i="6"/>
  <c r="J121" i="6"/>
  <c r="K68" i="6"/>
  <c r="K91" i="6"/>
  <c r="I66" i="6"/>
  <c r="J66" i="6"/>
  <c r="G120" i="6"/>
  <c r="I91" i="6"/>
  <c r="G89" i="6"/>
  <c r="G114" i="6"/>
  <c r="I117" i="6"/>
  <c r="J117" i="6"/>
  <c r="I92" i="6"/>
  <c r="J92" i="6"/>
  <c r="J67" i="6"/>
  <c r="I67" i="6"/>
  <c r="E24" i="9" l="1"/>
  <c r="E13" i="13"/>
  <c r="G23" i="9"/>
  <c r="E29" i="9"/>
  <c r="I24" i="9"/>
  <c r="I13" i="13"/>
  <c r="E22" i="9"/>
  <c r="I30" i="9"/>
  <c r="I23" i="9"/>
  <c r="G24" i="9"/>
  <c r="G13" i="13"/>
  <c r="E23" i="9"/>
  <c r="I29" i="9"/>
  <c r="G27" i="9"/>
  <c r="J95" i="6"/>
  <c r="K95" i="6"/>
  <c r="J123" i="6"/>
  <c r="K97" i="6"/>
  <c r="I97" i="6"/>
  <c r="J93" i="6"/>
  <c r="I90" i="6"/>
  <c r="K115" i="6"/>
  <c r="K123" i="6"/>
  <c r="I93" i="6"/>
  <c r="K90" i="6"/>
  <c r="K122" i="6"/>
  <c r="K98" i="6"/>
  <c r="J118" i="6"/>
  <c r="J122" i="6"/>
  <c r="K72" i="6"/>
  <c r="J72" i="6"/>
  <c r="K73" i="6"/>
  <c r="J68" i="6"/>
  <c r="I115" i="6"/>
  <c r="I98" i="6"/>
  <c r="I73" i="6"/>
  <c r="I118" i="6"/>
  <c r="I68" i="6"/>
  <c r="I70" i="6"/>
  <c r="J70" i="6"/>
  <c r="K70" i="6"/>
  <c r="I120" i="6"/>
  <c r="J120" i="6"/>
  <c r="K120" i="6"/>
  <c r="J89" i="6"/>
  <c r="I89" i="6"/>
  <c r="K89" i="6"/>
  <c r="I64" i="6"/>
  <c r="J64" i="6"/>
  <c r="K64" i="6"/>
  <c r="I114" i="6"/>
  <c r="J114" i="6"/>
  <c r="K114" i="6"/>
  <c r="E27" i="9" l="1"/>
  <c r="G30" i="9"/>
  <c r="G29" i="9"/>
  <c r="E21" i="9"/>
  <c r="I21" i="9"/>
  <c r="G21" i="9"/>
  <c r="I27" i="9"/>
  <c r="E25" i="9"/>
  <c r="I22" i="9"/>
  <c r="E30" i="9"/>
  <c r="G25" i="9"/>
  <c r="I25" i="9"/>
  <c r="G22" i="9"/>
</calcChain>
</file>

<file path=xl/comments1.xml><?xml version="1.0" encoding="utf-8"?>
<comments xmlns="http://schemas.openxmlformats.org/spreadsheetml/2006/main">
  <authors>
    <author>Alena</author>
  </authors>
  <commentList>
    <comment ref="C3" authorId="0" shapeId="0">
      <text>
        <r>
          <rPr>
            <i/>
            <sz val="11"/>
            <color indexed="81"/>
            <rFont val="Times New Roman"/>
            <family val="1"/>
            <charset val="204"/>
          </rPr>
          <t xml:space="preserve">по термометру, от 8 до 40 </t>
        </r>
        <r>
          <rPr>
            <sz val="11"/>
            <color indexed="81"/>
            <rFont val="Times New Roman"/>
            <family val="1"/>
          </rPr>
          <t>°С</t>
        </r>
      </text>
    </comment>
    <comment ref="H3" authorId="0" shapeId="0">
      <text>
        <r>
          <rPr>
            <i/>
            <sz val="11"/>
            <color indexed="81"/>
            <rFont val="Times New Roman"/>
            <family val="1"/>
            <charset val="204"/>
          </rPr>
          <t>по термометру</t>
        </r>
      </text>
    </comment>
    <comment ref="C5" authorId="0" shapeId="0">
      <text>
        <r>
          <rPr>
            <i/>
            <sz val="11"/>
            <color indexed="81"/>
            <rFont val="Times New Roman"/>
            <family val="1"/>
            <charset val="204"/>
          </rPr>
          <t>от 0.772 до 0.99988</t>
        </r>
      </text>
    </comment>
    <comment ref="H6" authorId="0" shapeId="0">
      <text>
        <r>
          <rPr>
            <i/>
            <sz val="11"/>
            <color indexed="81"/>
            <rFont val="Times New Roman"/>
            <family val="1"/>
            <charset val="204"/>
          </rPr>
          <t>1-я порция</t>
        </r>
      </text>
    </comment>
    <comment ref="I6" authorId="0" shapeId="0">
      <text>
        <r>
          <rPr>
            <i/>
            <sz val="11"/>
            <color indexed="81"/>
            <rFont val="Times New Roman"/>
            <family val="1"/>
            <charset val="204"/>
          </rPr>
          <t>2-я порция</t>
        </r>
      </text>
    </comment>
    <comment ref="E22" authorId="0" shapeId="0">
      <text>
        <r>
          <rPr>
            <sz val="9"/>
            <color indexed="81"/>
            <rFont val="Tahoma"/>
            <family val="2"/>
            <charset val="204"/>
          </rPr>
          <t>Рассчитывается из ВЭС-таблиц с учетом крепости</t>
        </r>
      </text>
    </comment>
    <comment ref="D30" authorId="0" shapeId="0">
      <text>
        <r>
          <rPr>
            <i/>
            <sz val="11"/>
            <color indexed="81"/>
            <rFont val="Times New Roman"/>
            <family val="1"/>
            <charset val="204"/>
          </rPr>
          <t>1-я порция</t>
        </r>
      </text>
    </comment>
    <comment ref="E30" authorId="0" shapeId="0">
      <text>
        <r>
          <rPr>
            <i/>
            <sz val="11"/>
            <color indexed="81"/>
            <rFont val="Times New Roman"/>
            <family val="1"/>
            <charset val="204"/>
          </rPr>
          <t>2-я порция</t>
        </r>
      </text>
    </comment>
    <comment ref="D55" authorId="0" shapeId="0">
      <text>
        <r>
          <rPr>
            <i/>
            <sz val="11"/>
            <color indexed="81"/>
            <rFont val="Times New Roman"/>
            <family val="1"/>
            <charset val="204"/>
          </rPr>
          <t>1-я порция</t>
        </r>
      </text>
    </comment>
    <comment ref="E55" authorId="0" shapeId="0">
      <text>
        <r>
          <rPr>
            <i/>
            <sz val="11"/>
            <color indexed="81"/>
            <rFont val="Times New Roman"/>
            <family val="1"/>
            <charset val="204"/>
          </rPr>
          <t>2-я порция</t>
        </r>
      </text>
    </comment>
    <comment ref="D80" authorId="0" shapeId="0">
      <text>
        <r>
          <rPr>
            <i/>
            <sz val="11"/>
            <color indexed="81"/>
            <rFont val="Times New Roman"/>
            <family val="1"/>
            <charset val="204"/>
          </rPr>
          <t>1-я порция</t>
        </r>
      </text>
    </comment>
    <comment ref="E80" authorId="0" shapeId="0">
      <text>
        <r>
          <rPr>
            <i/>
            <sz val="11"/>
            <color indexed="81"/>
            <rFont val="Times New Roman"/>
            <family val="1"/>
            <charset val="204"/>
          </rPr>
          <t>2-я порция</t>
        </r>
      </text>
    </comment>
    <comment ref="D105" authorId="0" shapeId="0">
      <text>
        <r>
          <rPr>
            <i/>
            <sz val="11"/>
            <color indexed="81"/>
            <rFont val="Times New Roman"/>
            <family val="1"/>
            <charset val="204"/>
          </rPr>
          <t>1-я порция</t>
        </r>
      </text>
    </comment>
    <comment ref="E105" authorId="0" shapeId="0">
      <text>
        <r>
          <rPr>
            <i/>
            <sz val="11"/>
            <color indexed="81"/>
            <rFont val="Times New Roman"/>
            <family val="1"/>
            <charset val="204"/>
          </rPr>
          <t>2-я порция</t>
        </r>
      </text>
    </comment>
    <comment ref="D130" authorId="0" shapeId="0">
      <text>
        <r>
          <rPr>
            <i/>
            <sz val="11"/>
            <color indexed="81"/>
            <rFont val="Times New Roman"/>
            <family val="1"/>
            <charset val="204"/>
          </rPr>
          <t>1-я порция</t>
        </r>
      </text>
    </comment>
    <comment ref="E130" authorId="0" shapeId="0">
      <text>
        <r>
          <rPr>
            <i/>
            <sz val="11"/>
            <color indexed="81"/>
            <rFont val="Times New Roman"/>
            <family val="1"/>
            <charset val="204"/>
          </rPr>
          <t>2-я порция</t>
        </r>
      </text>
    </comment>
    <comment ref="D155" authorId="0" shapeId="0">
      <text>
        <r>
          <rPr>
            <i/>
            <sz val="11"/>
            <color indexed="81"/>
            <rFont val="Times New Roman"/>
            <family val="1"/>
            <charset val="204"/>
          </rPr>
          <t>1-я порция</t>
        </r>
      </text>
    </comment>
    <comment ref="E155" authorId="0" shapeId="0">
      <text>
        <r>
          <rPr>
            <i/>
            <sz val="11"/>
            <color indexed="81"/>
            <rFont val="Times New Roman"/>
            <family val="1"/>
            <charset val="204"/>
          </rPr>
          <t>2-я порция</t>
        </r>
      </text>
    </comment>
  </commentList>
</comments>
</file>

<file path=xl/sharedStrings.xml><?xml version="1.0" encoding="utf-8"?>
<sst xmlns="http://schemas.openxmlformats.org/spreadsheetml/2006/main" count="2811" uniqueCount="347">
  <si>
    <t>изобутанол</t>
  </si>
  <si>
    <t>метанол</t>
  </si>
  <si>
    <t>этилацетат</t>
  </si>
  <si>
    <t>ацетальдегид</t>
  </si>
  <si>
    <t>этанол</t>
  </si>
  <si>
    <t>метилацетат</t>
  </si>
  <si>
    <t>2-пропанол</t>
  </si>
  <si>
    <t>1-пропанол</t>
  </si>
  <si>
    <t>бутанол</t>
  </si>
  <si>
    <t>изоамилол</t>
  </si>
  <si>
    <t xml:space="preserve">Компонент </t>
  </si>
  <si>
    <t>Ожидаемая масса вещества, г</t>
  </si>
  <si>
    <t>5000-6000 мг/л АА</t>
  </si>
  <si>
    <t>-</t>
  </si>
  <si>
    <t>этанол*</t>
  </si>
  <si>
    <r>
      <t xml:space="preserve"> Температура в комнате, </t>
    </r>
    <r>
      <rPr>
        <b/>
        <i/>
        <sz val="11"/>
        <color theme="1"/>
        <rFont val="Times New Roman"/>
        <family val="1"/>
        <charset val="204"/>
      </rPr>
      <t>t</t>
    </r>
    <r>
      <rPr>
        <b/>
        <i/>
        <vertAlign val="subscript"/>
        <sz val="11"/>
        <color theme="1"/>
        <rFont val="Times New Roman"/>
        <family val="1"/>
        <charset val="204"/>
      </rPr>
      <t>0</t>
    </r>
    <r>
      <rPr>
        <b/>
        <sz val="11"/>
        <color theme="1"/>
        <rFont val="Times New Roman"/>
        <family val="1"/>
        <charset val="204"/>
      </rPr>
      <t>, °С</t>
    </r>
  </si>
  <si>
    <t xml:space="preserve">  ВВЕДИТЕ:</t>
  </si>
  <si>
    <t>Плотность вещества            при 20°С, мг/л</t>
  </si>
  <si>
    <t>0.80</t>
  </si>
  <si>
    <t>0.82</t>
  </si>
  <si>
    <t>0.790</t>
  </si>
  <si>
    <t>0.820</t>
  </si>
  <si>
    <t>X% v/v</t>
  </si>
  <si>
    <t>0.810</t>
  </si>
  <si>
    <t>0.830</t>
  </si>
  <si>
    <t>0.840</t>
  </si>
  <si>
    <t>0.850</t>
  </si>
  <si>
    <t>ПОИСКПОЗ(искомое_значение;просматриваемый_массив;тип_сопоставления)</t>
  </si>
  <si>
    <t>номер строки</t>
  </si>
  <si>
    <t>значение по адресу</t>
  </si>
  <si>
    <t>начало строки</t>
  </si>
  <si>
    <t>конец строки</t>
  </si>
  <si>
    <t>Концентрация  по результатам взвешивания, мг/л АА</t>
  </si>
  <si>
    <t>240-300 мг/л АА</t>
  </si>
  <si>
    <t>Ожидаемая концентрация вещества при 20°С, мг/л АА</t>
  </si>
  <si>
    <t>Расчитанный объем          для 20 °C, мл</t>
  </si>
  <si>
    <t>Концентрация по результатам взвешивания, мг/л АА</t>
  </si>
  <si>
    <t>Вносимый объем     при 20°С, мл</t>
  </si>
  <si>
    <t>С3</t>
  </si>
  <si>
    <t>С5</t>
  </si>
  <si>
    <t>температура</t>
  </si>
  <si>
    <t>плотность</t>
  </si>
  <si>
    <t xml:space="preserve"> Температура, °С</t>
  </si>
  <si>
    <r>
      <t xml:space="preserve"> Крепость ВЭС при 20 °С, </t>
    </r>
    <r>
      <rPr>
        <i/>
        <sz val="11"/>
        <color theme="1"/>
        <rFont val="Times New Roman"/>
        <family val="1"/>
        <charset val="204"/>
      </rPr>
      <t>X%</t>
    </r>
    <r>
      <rPr>
        <sz val="11"/>
        <color theme="1"/>
        <rFont val="Times New Roman"/>
        <family val="1"/>
        <charset val="204"/>
      </rPr>
      <t>, v/v%</t>
    </r>
  </si>
  <si>
    <r>
      <t>Плотность ВЭС, г/см</t>
    </r>
    <r>
      <rPr>
        <vertAlign val="superscript"/>
        <sz val="11"/>
        <color theme="1"/>
        <rFont val="Times New Roman"/>
        <family val="1"/>
        <charset val="204"/>
      </rPr>
      <t>3</t>
    </r>
  </si>
  <si>
    <t>Ожидаемая масса         вещества, г</t>
  </si>
  <si>
    <t>Плотность вещества              при 20°С, мг/л</t>
  </si>
  <si>
    <t>0.870</t>
  </si>
  <si>
    <t>t, °C</t>
  </si>
  <si>
    <t>0.90</t>
  </si>
  <si>
    <t>0.91</t>
  </si>
  <si>
    <t>0.92</t>
  </si>
  <si>
    <t>0.93</t>
  </si>
  <si>
    <t>0.94</t>
  </si>
  <si>
    <t>0.95</t>
  </si>
  <si>
    <t>0.96</t>
  </si>
  <si>
    <t>0.97</t>
  </si>
  <si>
    <t>0.98</t>
  </si>
  <si>
    <t>0.99</t>
  </si>
  <si>
    <t>0.900</t>
  </si>
  <si>
    <t>0.890</t>
  </si>
  <si>
    <t>0.910</t>
  </si>
  <si>
    <t>0.920</t>
  </si>
  <si>
    <t>0.930</t>
  </si>
  <si>
    <t>0.940</t>
  </si>
  <si>
    <t>0.950</t>
  </si>
  <si>
    <t>0.960</t>
  </si>
  <si>
    <t>0.86</t>
  </si>
  <si>
    <t>0.87</t>
  </si>
  <si>
    <t>0.970</t>
  </si>
  <si>
    <t>0.980</t>
  </si>
  <si>
    <t>0.990</t>
  </si>
  <si>
    <t>Component</t>
  </si>
  <si>
    <t>CAS</t>
  </si>
  <si>
    <t>acetaldehyde (CAS 75-07-0)</t>
  </si>
  <si>
    <t>CAS 75-07-0</t>
  </si>
  <si>
    <t>methyl acetate (CAS 79-20-9)</t>
  </si>
  <si>
    <t>CAS 79-20-9</t>
  </si>
  <si>
    <t>ethyl acetate (CAS 141-78-6)</t>
  </si>
  <si>
    <t>CAS 141-78-6</t>
  </si>
  <si>
    <t>methanol (CAS 67-56-1)</t>
  </si>
  <si>
    <t>CAS 67-56-1</t>
  </si>
  <si>
    <t>propan-2-ol (CAS 67-63-0)</t>
  </si>
  <si>
    <t>CAS 67-63-0</t>
  </si>
  <si>
    <t>propan-1-ol (CAS 71-23-8)</t>
  </si>
  <si>
    <t>CAS 71-23-8</t>
  </si>
  <si>
    <t>2-methylpropan-1-ol (CAS 78-33-1)</t>
  </si>
  <si>
    <t>CAS 78-33-1</t>
  </si>
  <si>
    <t>butan-1-ol (CAS 71-36-3)</t>
  </si>
  <si>
    <t>CAS 71-36-3</t>
  </si>
  <si>
    <t>2-methylbutan-1-ol (CAS 137-32-6)</t>
  </si>
  <si>
    <t>CAS 137-32-6</t>
  </si>
  <si>
    <t>Диапазон</t>
  </si>
  <si>
    <t>Eth</t>
  </si>
  <si>
    <r>
      <t xml:space="preserve">№в-ва, </t>
    </r>
    <r>
      <rPr>
        <b/>
        <i/>
        <sz val="11"/>
        <color theme="1"/>
        <rFont val="Times New Roman"/>
        <family val="1"/>
        <charset val="204"/>
      </rPr>
      <t>i</t>
    </r>
  </si>
  <si>
    <t>acetaldehyde</t>
  </si>
  <si>
    <t>methyl acetate</t>
  </si>
  <si>
    <t>ethyl acetate</t>
  </si>
  <si>
    <t>methanol</t>
  </si>
  <si>
    <t>propan-2-ol</t>
  </si>
  <si>
    <t>propan-1-ol</t>
  </si>
  <si>
    <t>2-methylpropan-1-ol</t>
  </si>
  <si>
    <t>butan-1-ol</t>
  </si>
  <si>
    <t>Дата создания</t>
  </si>
  <si>
    <t>Компонент</t>
  </si>
  <si>
    <t>Ожидаемая концентрация вещества при 20°С,          мг/л АА</t>
  </si>
  <si>
    <t>ethanol</t>
  </si>
  <si>
    <t>CAS 64-17-5</t>
  </si>
  <si>
    <t>Концентрация        по результатам взвешивания</t>
  </si>
  <si>
    <t>Концентрация          по результатам взвешивания</t>
  </si>
  <si>
    <t>ВСР</t>
  </si>
  <si>
    <t>С</t>
  </si>
  <si>
    <r>
      <t xml:space="preserve"> Плотность ВСР при </t>
    </r>
    <r>
      <rPr>
        <b/>
        <i/>
        <sz val="11"/>
        <color theme="1"/>
        <rFont val="Times New Roman"/>
        <family val="1"/>
        <charset val="204"/>
      </rPr>
      <t>t</t>
    </r>
    <r>
      <rPr>
        <b/>
        <i/>
        <vertAlign val="subscript"/>
        <sz val="11"/>
        <color theme="1"/>
        <rFont val="Times New Roman"/>
        <family val="1"/>
        <charset val="204"/>
      </rPr>
      <t>0</t>
    </r>
    <r>
      <rPr>
        <b/>
        <sz val="11"/>
        <color theme="1"/>
        <rFont val="Times New Roman"/>
        <family val="1"/>
        <charset val="204"/>
      </rPr>
      <t>,  г/см</t>
    </r>
    <r>
      <rPr>
        <b/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Calibri"/>
        <family val="2"/>
        <scheme val="minor"/>
      </rPr>
      <t/>
    </r>
  </si>
  <si>
    <t xml:space="preserve"> ПОДГОТОВКА ВСР.                       ВВЕДИТЕ:</t>
  </si>
  <si>
    <t>Масса вещества с учетом долей и присутствия в ВСР, г</t>
  </si>
  <si>
    <r>
      <t xml:space="preserve"> </t>
    </r>
    <r>
      <rPr>
        <b/>
        <i/>
        <sz val="11"/>
        <color theme="1"/>
        <rFont val="Times New Roman"/>
        <family val="1"/>
        <charset val="204"/>
      </rPr>
      <t>W</t>
    </r>
    <r>
      <rPr>
        <b/>
        <i/>
        <vertAlign val="subscript"/>
        <sz val="11"/>
        <color theme="1"/>
        <rFont val="Times New Roman"/>
        <family val="1"/>
        <charset val="204"/>
      </rPr>
      <t>i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</si>
  <si>
    <r>
      <t>Чистота реагента "</t>
    </r>
    <r>
      <rPr>
        <b/>
        <sz val="11"/>
        <color theme="1"/>
        <rFont val="Times New Roman"/>
        <family val="1"/>
        <charset val="204"/>
      </rPr>
      <t>0</t>
    </r>
    <r>
      <rPr>
        <b/>
        <i/>
        <vertAlign val="sub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",    г/г</t>
    </r>
  </si>
  <si>
    <t xml:space="preserve"> Объёмы 1-й и 2-й порций ВСР, мл</t>
  </si>
  <si>
    <r>
      <rPr>
        <b/>
        <i/>
        <sz val="11"/>
        <color theme="1"/>
        <rFont val="Times New Roman"/>
        <family val="1"/>
        <charset val="204"/>
      </rPr>
      <t>ρ</t>
    </r>
    <r>
      <rPr>
        <b/>
        <i/>
        <vertAlign val="subscript"/>
        <sz val="11"/>
        <color theme="1"/>
        <rFont val="Times New Roman"/>
        <family val="1"/>
        <charset val="204"/>
      </rPr>
      <t>i (Eth, ВСР)</t>
    </r>
    <r>
      <rPr>
        <b/>
        <sz val="11"/>
        <color theme="1"/>
        <rFont val="Times New Roman"/>
        <family val="1"/>
        <charset val="204"/>
      </rPr>
      <t>, мг/л</t>
    </r>
  </si>
  <si>
    <r>
      <rPr>
        <b/>
        <i/>
        <sz val="11"/>
        <color theme="1"/>
        <rFont val="Times New Roman"/>
        <family val="1"/>
        <charset val="204"/>
      </rPr>
      <t>V'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sz val="11"/>
        <color theme="1"/>
        <rFont val="Times New Roman"/>
        <family val="1"/>
        <charset val="204"/>
      </rPr>
      <t>(</t>
    </r>
    <r>
      <rPr>
        <b/>
        <i/>
        <sz val="11"/>
        <color theme="1"/>
        <rFont val="Times New Roman"/>
        <family val="1"/>
        <charset val="204"/>
      </rPr>
      <t>V'</t>
    </r>
    <r>
      <rPr>
        <b/>
        <i/>
        <vertAlign val="superscript"/>
        <sz val="11"/>
        <color theme="1"/>
        <rFont val="Times New Roman"/>
        <family val="1"/>
        <charset val="204"/>
      </rPr>
      <t>Eth</t>
    </r>
    <r>
      <rPr>
        <b/>
        <i/>
        <vertAlign val="subscript"/>
        <sz val="11"/>
        <color theme="1"/>
        <rFont val="Times New Roman"/>
        <family val="1"/>
        <charset val="204"/>
      </rPr>
      <t>,</t>
    </r>
    <r>
      <rPr>
        <b/>
        <i/>
        <sz val="11"/>
        <color theme="1"/>
        <rFont val="Times New Roman"/>
        <family val="1"/>
        <charset val="204"/>
      </rPr>
      <t>V'</t>
    </r>
    <r>
      <rPr>
        <b/>
        <i/>
        <vertAlign val="superscript"/>
        <sz val="11"/>
        <color theme="1"/>
        <rFont val="Times New Roman"/>
        <family val="1"/>
        <charset val="204"/>
      </rPr>
      <t>ВСР</t>
    </r>
    <r>
      <rPr>
        <b/>
        <sz val="11"/>
        <color theme="1"/>
        <rFont val="Times New Roman"/>
        <family val="1"/>
        <charset val="204"/>
      </rPr>
      <t>),           мл</t>
    </r>
  </si>
  <si>
    <r>
      <rPr>
        <b/>
        <i/>
        <sz val="11"/>
        <color theme="1"/>
        <rFont val="Times New Roman"/>
        <family val="1"/>
        <charset val="204"/>
      </rPr>
      <t>M'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sz val="11"/>
        <color theme="1"/>
        <rFont val="Times New Roman"/>
        <family val="1"/>
        <charset val="204"/>
      </rPr>
      <t>(</t>
    </r>
    <r>
      <rPr>
        <b/>
        <i/>
        <sz val="11"/>
        <color theme="1"/>
        <rFont val="Times New Roman"/>
        <family val="1"/>
        <charset val="204"/>
      </rPr>
      <t>M'</t>
    </r>
    <r>
      <rPr>
        <b/>
        <i/>
        <vertAlign val="superscript"/>
        <sz val="11"/>
        <color theme="1"/>
        <rFont val="Times New Roman"/>
        <family val="1"/>
        <charset val="204"/>
      </rPr>
      <t>Eth</t>
    </r>
    <r>
      <rPr>
        <b/>
        <i/>
        <vertAlign val="subscript"/>
        <sz val="11"/>
        <color theme="1"/>
        <rFont val="Times New Roman"/>
        <family val="1"/>
        <charset val="204"/>
      </rPr>
      <t>,</t>
    </r>
    <r>
      <rPr>
        <b/>
        <i/>
        <sz val="11"/>
        <color theme="1"/>
        <rFont val="Times New Roman"/>
        <family val="1"/>
        <charset val="204"/>
      </rPr>
      <t>M'</t>
    </r>
    <r>
      <rPr>
        <b/>
        <i/>
        <vertAlign val="superscript"/>
        <sz val="11"/>
        <color theme="1"/>
        <rFont val="Times New Roman"/>
        <family val="1"/>
        <charset val="204"/>
      </rPr>
      <t>ВСР</t>
    </r>
    <r>
      <rPr>
        <b/>
        <sz val="11"/>
        <color theme="1"/>
        <rFont val="Times New Roman"/>
        <family val="1"/>
        <charset val="204"/>
      </rPr>
      <t>),   г</t>
    </r>
  </si>
  <si>
    <r>
      <t>M'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sz val="11"/>
        <color theme="1"/>
        <rFont val="Times New Roman"/>
        <family val="1"/>
        <charset val="204"/>
      </rPr>
      <t>=ρ</t>
    </r>
    <r>
      <rPr>
        <i/>
        <vertAlign val="subscript"/>
        <sz val="11"/>
        <color theme="1"/>
        <rFont val="Times New Roman"/>
        <family val="1"/>
        <charset val="204"/>
      </rPr>
      <t>i</t>
    </r>
    <r>
      <rPr>
        <i/>
        <sz val="11"/>
        <color theme="1"/>
        <rFont val="Times New Roman"/>
        <family val="1"/>
        <charset val="204"/>
      </rPr>
      <t>·V'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/10</t>
    </r>
    <r>
      <rPr>
        <vertAlign val="superscript"/>
        <sz val="11"/>
        <color theme="1"/>
        <rFont val="Times New Roman"/>
        <family val="1"/>
        <charset val="204"/>
      </rPr>
      <t>6</t>
    </r>
  </si>
  <si>
    <t>Вносимый объем   (при 20°С), мл</t>
  </si>
  <si>
    <t>Вносимый объем     (при 20°С), мл</t>
  </si>
  <si>
    <r>
      <t xml:space="preserve">Масса вещества при взвешивании при </t>
    </r>
    <r>
      <rPr>
        <b/>
        <i/>
        <sz val="11"/>
        <color rgb="FF0000FF"/>
        <rFont val="Times New Roman"/>
        <family val="1"/>
        <charset val="204"/>
      </rPr>
      <t>t</t>
    </r>
    <r>
      <rPr>
        <b/>
        <i/>
        <vertAlign val="subscript"/>
        <sz val="11"/>
        <color rgb="FF0000FF"/>
        <rFont val="Times New Roman"/>
        <family val="1"/>
        <charset val="204"/>
      </rPr>
      <t>комн</t>
    </r>
    <r>
      <rPr>
        <b/>
        <sz val="11"/>
        <color rgb="FF0000FF"/>
        <rFont val="Times New Roman"/>
        <family val="1"/>
        <charset val="204"/>
      </rPr>
      <t>, г</t>
    </r>
  </si>
  <si>
    <r>
      <rPr>
        <b/>
        <i/>
        <sz val="11"/>
        <color theme="1"/>
        <rFont val="Times New Roman"/>
        <family val="1"/>
        <charset val="204"/>
      </rPr>
      <t>V'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i/>
        <vertAlign val="subscript"/>
        <sz val="11"/>
        <color theme="1"/>
        <rFont val="Times New Roman"/>
        <family val="1"/>
        <charset val="204"/>
      </rPr>
      <t>A</t>
    </r>
    <r>
      <rPr>
        <b/>
        <sz val="11"/>
        <color theme="1"/>
        <rFont val="Times New Roman"/>
        <family val="1"/>
        <charset val="204"/>
      </rPr>
      <t>(</t>
    </r>
    <r>
      <rPr>
        <b/>
        <i/>
        <sz val="11"/>
        <color theme="1"/>
        <rFont val="Times New Roman"/>
        <family val="1"/>
        <charset val="204"/>
      </rPr>
      <t>V'</t>
    </r>
    <r>
      <rPr>
        <b/>
        <i/>
        <vertAlign val="superscript"/>
        <sz val="11"/>
        <color theme="1"/>
        <rFont val="Times New Roman"/>
        <family val="1"/>
        <charset val="204"/>
      </rPr>
      <t>Eth</t>
    </r>
    <r>
      <rPr>
        <b/>
        <i/>
        <vertAlign val="subscript"/>
        <sz val="11"/>
        <color theme="1"/>
        <rFont val="Times New Roman"/>
        <family val="1"/>
        <charset val="204"/>
      </rPr>
      <t>A,</t>
    </r>
    <r>
      <rPr>
        <b/>
        <i/>
        <sz val="11"/>
        <color theme="1"/>
        <rFont val="Times New Roman"/>
        <family val="1"/>
        <charset val="204"/>
      </rPr>
      <t>V'</t>
    </r>
    <r>
      <rPr>
        <b/>
        <i/>
        <vertAlign val="superscript"/>
        <sz val="11"/>
        <color theme="1"/>
        <rFont val="Times New Roman"/>
        <family val="1"/>
        <charset val="204"/>
      </rPr>
      <t>ВСР</t>
    </r>
    <r>
      <rPr>
        <b/>
        <i/>
        <vertAlign val="subscript"/>
        <sz val="11"/>
        <color theme="1"/>
        <rFont val="Times New Roman"/>
        <family val="1"/>
        <charset val="204"/>
      </rPr>
      <t>A</t>
    </r>
    <r>
      <rPr>
        <b/>
        <sz val="11"/>
        <color theme="1"/>
        <rFont val="Times New Roman"/>
        <family val="1"/>
        <charset val="204"/>
      </rPr>
      <t>),           мл</t>
    </r>
  </si>
  <si>
    <r>
      <rPr>
        <b/>
        <i/>
        <sz val="11"/>
        <color theme="1"/>
        <rFont val="Times New Roman"/>
        <family val="1"/>
        <charset val="204"/>
      </rPr>
      <t>M'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i/>
        <vertAlign val="subscript"/>
        <sz val="11"/>
        <color theme="1"/>
        <rFont val="Times New Roman"/>
        <family val="1"/>
        <charset val="204"/>
      </rPr>
      <t>A</t>
    </r>
    <r>
      <rPr>
        <b/>
        <sz val="11"/>
        <color theme="1"/>
        <rFont val="Times New Roman"/>
        <family val="1"/>
        <charset val="204"/>
      </rPr>
      <t>(</t>
    </r>
    <r>
      <rPr>
        <b/>
        <i/>
        <sz val="11"/>
        <color theme="1"/>
        <rFont val="Times New Roman"/>
        <family val="1"/>
        <charset val="204"/>
      </rPr>
      <t>M'</t>
    </r>
    <r>
      <rPr>
        <b/>
        <i/>
        <vertAlign val="superscript"/>
        <sz val="11"/>
        <color theme="1"/>
        <rFont val="Times New Roman"/>
        <family val="1"/>
        <charset val="204"/>
      </rPr>
      <t>Eth</t>
    </r>
    <r>
      <rPr>
        <b/>
        <i/>
        <vertAlign val="subscript"/>
        <sz val="11"/>
        <color theme="1"/>
        <rFont val="Times New Roman"/>
        <family val="1"/>
        <charset val="204"/>
      </rPr>
      <t>A,</t>
    </r>
    <r>
      <rPr>
        <b/>
        <i/>
        <sz val="11"/>
        <color theme="1"/>
        <rFont val="Times New Roman"/>
        <family val="1"/>
        <charset val="204"/>
      </rPr>
      <t>M'</t>
    </r>
    <r>
      <rPr>
        <b/>
        <i/>
        <vertAlign val="superscript"/>
        <sz val="11"/>
        <color theme="1"/>
        <rFont val="Times New Roman"/>
        <family val="1"/>
        <charset val="204"/>
      </rPr>
      <t>ВСР</t>
    </r>
    <r>
      <rPr>
        <b/>
        <i/>
        <vertAlign val="subscript"/>
        <sz val="11"/>
        <color theme="1"/>
        <rFont val="Times New Roman"/>
        <family val="1"/>
        <charset val="204"/>
      </rPr>
      <t>A</t>
    </r>
    <r>
      <rPr>
        <b/>
        <sz val="11"/>
        <color theme="1"/>
        <rFont val="Times New Roman"/>
        <family val="1"/>
        <charset val="204"/>
      </rPr>
      <t>),   г</t>
    </r>
  </si>
  <si>
    <r>
      <rPr>
        <i/>
        <sz val="11"/>
        <color theme="1"/>
        <rFont val="Times New Roman"/>
        <family val="1"/>
        <charset val="204"/>
      </rPr>
      <t>C'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vertAlign val="subscript"/>
        <sz val="11"/>
        <color theme="1"/>
        <rFont val="Times New Roman"/>
        <family val="1"/>
        <charset val="204"/>
      </rPr>
      <t>A</t>
    </r>
    <r>
      <rPr>
        <i/>
        <sz val="11"/>
        <color theme="1"/>
        <rFont val="Times New Roman"/>
        <family val="1"/>
        <charset val="204"/>
      </rPr>
      <t>=</t>
    </r>
    <r>
      <rPr>
        <sz val="11"/>
        <color theme="1"/>
        <rFont val="Times New Roman"/>
        <family val="1"/>
        <charset val="204"/>
      </rPr>
      <t>(</t>
    </r>
    <r>
      <rPr>
        <i/>
        <sz val="11"/>
        <color theme="1"/>
        <rFont val="Times New Roman"/>
        <family val="1"/>
        <charset val="204"/>
      </rPr>
      <t>M'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vertAlign val="subscript"/>
        <sz val="11"/>
        <color theme="1"/>
        <rFont val="Times New Roman"/>
        <family val="1"/>
        <charset val="204"/>
      </rPr>
      <t>A</t>
    </r>
    <r>
      <rPr>
        <i/>
        <sz val="11"/>
        <color theme="1"/>
        <rFont val="Times New Roman"/>
        <family val="1"/>
        <charset val="204"/>
      </rPr>
      <t>·W</t>
    </r>
    <r>
      <rPr>
        <i/>
        <vertAlign val="subscript"/>
        <sz val="11"/>
        <color theme="1"/>
        <rFont val="Times New Roman"/>
        <family val="1"/>
        <charset val="204"/>
      </rPr>
      <t>i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sz val="11"/>
        <color theme="1"/>
        <rFont val="Times New Roman"/>
        <family val="1"/>
        <charset val="204"/>
      </rPr>
      <t>/V'</t>
    </r>
    <r>
      <rPr>
        <i/>
        <vertAlign val="superscript"/>
        <sz val="11"/>
        <color theme="1"/>
        <rFont val="Times New Roman"/>
        <family val="1"/>
        <charset val="204"/>
      </rPr>
      <t>Eth</t>
    </r>
    <r>
      <rPr>
        <i/>
        <vertAlign val="subscript"/>
        <sz val="11"/>
        <color theme="1"/>
        <rFont val="Times New Roman"/>
        <family val="1"/>
        <charset val="204"/>
      </rPr>
      <t>A</t>
    </r>
    <r>
      <rPr>
        <sz val="11"/>
        <color theme="1"/>
        <rFont val="Times New Roman"/>
        <family val="1"/>
        <charset val="204"/>
      </rPr>
      <t>)·10</t>
    </r>
    <r>
      <rPr>
        <vertAlign val="superscript"/>
        <sz val="11"/>
        <color theme="1"/>
        <rFont val="Times New Roman"/>
        <family val="1"/>
        <charset val="204"/>
      </rPr>
      <t>6</t>
    </r>
  </si>
  <si>
    <r>
      <rPr>
        <b/>
        <i/>
        <sz val="11"/>
        <color theme="1"/>
        <rFont val="Times New Roman"/>
        <family val="1"/>
        <charset val="204"/>
      </rPr>
      <t>С'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i/>
        <vertAlign val="subscript"/>
        <sz val="11"/>
        <color theme="1"/>
        <rFont val="Times New Roman"/>
        <family val="1"/>
        <charset val="204"/>
      </rPr>
      <t>A</t>
    </r>
    <r>
      <rPr>
        <b/>
        <sz val="11"/>
        <color theme="1"/>
        <rFont val="Times New Roman"/>
        <family val="1"/>
        <charset val="204"/>
      </rPr>
      <t>(</t>
    </r>
    <r>
      <rPr>
        <b/>
        <i/>
        <sz val="11"/>
        <color theme="1"/>
        <rFont val="Times New Roman"/>
        <family val="1"/>
        <charset val="204"/>
      </rPr>
      <t>С'</t>
    </r>
    <r>
      <rPr>
        <b/>
        <i/>
        <vertAlign val="superscript"/>
        <sz val="11"/>
        <color theme="1"/>
        <rFont val="Times New Roman"/>
        <family val="1"/>
        <charset val="204"/>
      </rPr>
      <t>Eth</t>
    </r>
    <r>
      <rPr>
        <b/>
        <i/>
        <vertAlign val="subscript"/>
        <sz val="11"/>
        <color theme="1"/>
        <rFont val="Times New Roman"/>
        <family val="1"/>
        <charset val="204"/>
      </rPr>
      <t>A,</t>
    </r>
    <r>
      <rPr>
        <b/>
        <i/>
        <sz val="11"/>
        <color theme="1"/>
        <rFont val="Times New Roman"/>
        <family val="1"/>
        <charset val="204"/>
      </rPr>
      <t>С'</t>
    </r>
    <r>
      <rPr>
        <b/>
        <i/>
        <vertAlign val="superscript"/>
        <sz val="11"/>
        <color theme="1"/>
        <rFont val="Times New Roman"/>
        <family val="1"/>
        <charset val="204"/>
      </rPr>
      <t>ВСР</t>
    </r>
    <r>
      <rPr>
        <b/>
        <i/>
        <vertAlign val="subscript"/>
        <sz val="11"/>
        <color theme="1"/>
        <rFont val="Times New Roman"/>
        <family val="1"/>
        <charset val="204"/>
      </rPr>
      <t>A</t>
    </r>
    <r>
      <rPr>
        <b/>
        <sz val="11"/>
        <color theme="1"/>
        <rFont val="Times New Roman"/>
        <family val="1"/>
        <charset val="204"/>
      </rPr>
      <t>),         мг/л АА</t>
    </r>
  </si>
  <si>
    <t>400-600 мг/л АА</t>
  </si>
  <si>
    <r>
      <rPr>
        <i/>
        <sz val="11"/>
        <color theme="1"/>
        <rFont val="Times New Roman"/>
        <family val="1"/>
        <charset val="204"/>
      </rPr>
      <t>C'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sz val="11"/>
        <color theme="1"/>
        <rFont val="Times New Roman"/>
        <family val="1"/>
        <charset val="204"/>
      </rPr>
      <t>=</t>
    </r>
    <r>
      <rPr>
        <sz val="11"/>
        <color theme="1"/>
        <rFont val="Times New Roman"/>
        <family val="1"/>
        <charset val="204"/>
      </rPr>
      <t>(</t>
    </r>
    <r>
      <rPr>
        <i/>
        <sz val="11"/>
        <color theme="1"/>
        <rFont val="Times New Roman"/>
        <family val="1"/>
        <charset val="204"/>
      </rPr>
      <t>M'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sz val="11"/>
        <color theme="1"/>
        <rFont val="Times New Roman"/>
        <family val="1"/>
        <charset val="204"/>
      </rPr>
      <t>/V'</t>
    </r>
    <r>
      <rPr>
        <i/>
        <vertAlign val="superscript"/>
        <sz val="11"/>
        <color theme="1"/>
        <rFont val="Times New Roman"/>
        <family val="1"/>
        <charset val="204"/>
      </rPr>
      <t>Eth</t>
    </r>
    <r>
      <rPr>
        <sz val="11"/>
        <color theme="1"/>
        <rFont val="Times New Roman"/>
        <family val="1"/>
        <charset val="204"/>
      </rPr>
      <t>)·10</t>
    </r>
    <r>
      <rPr>
        <vertAlign val="superscript"/>
        <sz val="11"/>
        <color theme="1"/>
        <rFont val="Times New Roman"/>
        <family val="1"/>
        <charset val="204"/>
      </rPr>
      <t>6</t>
    </r>
  </si>
  <si>
    <r>
      <t>V'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vertAlign val="subscript"/>
        <sz val="11"/>
        <color theme="1"/>
        <rFont val="Times New Roman"/>
        <family val="1"/>
        <charset val="204"/>
      </rPr>
      <t>С</t>
    </r>
    <r>
      <rPr>
        <i/>
        <sz val="11"/>
        <color theme="1"/>
        <rFont val="Times New Roman"/>
        <family val="1"/>
        <charset val="204"/>
      </rPr>
      <t>=w'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vertAlign val="subscript"/>
        <sz val="11"/>
        <color theme="1"/>
        <rFont val="Times New Roman"/>
        <family val="1"/>
        <charset val="204"/>
      </rPr>
      <t>A</t>
    </r>
    <r>
      <rPr>
        <sz val="11"/>
        <color theme="1"/>
        <rFont val="Times New Roman"/>
        <family val="1"/>
        <charset val="204"/>
      </rPr>
      <t>·</t>
    </r>
    <r>
      <rPr>
        <i/>
        <sz val="11"/>
        <color theme="1"/>
        <rFont val="Times New Roman"/>
        <family val="1"/>
        <charset val="204"/>
      </rPr>
      <t>V'</t>
    </r>
    <r>
      <rPr>
        <i/>
        <vertAlign val="superscript"/>
        <sz val="11"/>
        <color theme="1"/>
        <rFont val="Times New Roman"/>
        <family val="1"/>
        <charset val="204"/>
      </rPr>
      <t>A</t>
    </r>
    <r>
      <rPr>
        <i/>
        <vertAlign val="subscript"/>
        <sz val="11"/>
        <color theme="1"/>
        <rFont val="Times New Roman"/>
        <family val="1"/>
        <charset val="204"/>
      </rPr>
      <t>C</t>
    </r>
  </si>
  <si>
    <r>
      <t>w'</t>
    </r>
    <r>
      <rPr>
        <i/>
        <vertAlign val="superscript"/>
        <sz val="10"/>
        <color theme="1"/>
        <rFont val="Times New Roman"/>
        <family val="1"/>
        <charset val="204"/>
      </rPr>
      <t>ВСР</t>
    </r>
    <r>
      <rPr>
        <i/>
        <vertAlign val="subscript"/>
        <sz val="10"/>
        <color theme="1"/>
        <rFont val="Times New Roman"/>
        <family val="1"/>
        <charset val="204"/>
      </rPr>
      <t>С</t>
    </r>
    <r>
      <rPr>
        <i/>
        <sz val="10"/>
        <color theme="1"/>
        <rFont val="Times New Roman"/>
        <family val="1"/>
        <charset val="204"/>
      </rPr>
      <t>=V'</t>
    </r>
    <r>
      <rPr>
        <i/>
        <vertAlign val="superscript"/>
        <sz val="10"/>
        <color theme="1"/>
        <rFont val="Times New Roman"/>
        <family val="1"/>
        <charset val="204"/>
      </rPr>
      <t>ВСР</t>
    </r>
    <r>
      <rPr>
        <i/>
        <vertAlign val="subscript"/>
        <sz val="10"/>
        <color theme="1"/>
        <rFont val="Times New Roman"/>
        <family val="1"/>
        <charset val="204"/>
      </rPr>
      <t>С</t>
    </r>
    <r>
      <rPr>
        <i/>
        <sz val="10"/>
        <color theme="1"/>
        <rFont val="Times New Roman"/>
        <family val="1"/>
        <charset val="204"/>
      </rPr>
      <t>/V'</t>
    </r>
    <r>
      <rPr>
        <i/>
        <vertAlign val="subscript"/>
        <sz val="10"/>
        <color theme="1"/>
        <rFont val="Times New Roman"/>
        <family val="1"/>
        <charset val="204"/>
      </rPr>
      <t xml:space="preserve">С </t>
    </r>
  </si>
  <si>
    <r>
      <t>w'</t>
    </r>
    <r>
      <rPr>
        <i/>
        <vertAlign val="superscript"/>
        <sz val="10"/>
        <color theme="1"/>
        <rFont val="Times New Roman"/>
        <family val="1"/>
        <charset val="204"/>
      </rPr>
      <t>ВСР</t>
    </r>
    <r>
      <rPr>
        <i/>
        <vertAlign val="subscript"/>
        <sz val="10"/>
        <color theme="1"/>
        <rFont val="Times New Roman"/>
        <family val="1"/>
        <charset val="204"/>
      </rPr>
      <t>А</t>
    </r>
    <r>
      <rPr>
        <i/>
        <sz val="10"/>
        <color theme="1"/>
        <rFont val="Times New Roman"/>
        <family val="1"/>
        <charset val="204"/>
      </rPr>
      <t>=V'</t>
    </r>
    <r>
      <rPr>
        <i/>
        <vertAlign val="superscript"/>
        <sz val="10"/>
        <color theme="1"/>
        <rFont val="Times New Roman"/>
        <family val="1"/>
        <charset val="204"/>
      </rPr>
      <t>ВСР</t>
    </r>
    <r>
      <rPr>
        <i/>
        <vertAlign val="subscript"/>
        <sz val="10"/>
        <color theme="1"/>
        <rFont val="Times New Roman"/>
        <family val="1"/>
        <charset val="204"/>
      </rPr>
      <t>A</t>
    </r>
    <r>
      <rPr>
        <i/>
        <sz val="10"/>
        <color theme="1"/>
        <rFont val="Times New Roman"/>
        <family val="1"/>
        <charset val="204"/>
      </rPr>
      <t>/V'</t>
    </r>
    <r>
      <rPr>
        <i/>
        <vertAlign val="subscript"/>
        <sz val="10"/>
        <color theme="1"/>
        <rFont val="Times New Roman"/>
        <family val="1"/>
        <charset val="204"/>
      </rPr>
      <t xml:space="preserve">А </t>
    </r>
  </si>
  <si>
    <r>
      <t>w'</t>
    </r>
    <r>
      <rPr>
        <i/>
        <vertAlign val="superscript"/>
        <sz val="10"/>
        <color theme="1"/>
        <rFont val="Times New Roman"/>
        <family val="1"/>
        <charset val="204"/>
      </rPr>
      <t>ВСР</t>
    </r>
    <r>
      <rPr>
        <i/>
        <vertAlign val="subscript"/>
        <sz val="10"/>
        <color theme="1"/>
        <rFont val="Times New Roman"/>
        <family val="1"/>
        <charset val="204"/>
      </rPr>
      <t>1</t>
    </r>
    <r>
      <rPr>
        <i/>
        <sz val="10"/>
        <color theme="1"/>
        <rFont val="Times New Roman"/>
        <family val="1"/>
        <charset val="204"/>
      </rPr>
      <t>=V'</t>
    </r>
    <r>
      <rPr>
        <i/>
        <vertAlign val="superscript"/>
        <sz val="10"/>
        <color theme="1"/>
        <rFont val="Times New Roman"/>
        <family val="1"/>
        <charset val="204"/>
      </rPr>
      <t>ВСР</t>
    </r>
    <r>
      <rPr>
        <i/>
        <vertAlign val="subscript"/>
        <sz val="10"/>
        <color theme="1"/>
        <rFont val="Times New Roman"/>
        <family val="1"/>
        <charset val="204"/>
      </rPr>
      <t>1</t>
    </r>
    <r>
      <rPr>
        <i/>
        <sz val="10"/>
        <color theme="1"/>
        <rFont val="Times New Roman"/>
        <family val="1"/>
        <charset val="204"/>
      </rPr>
      <t>/V'</t>
    </r>
    <r>
      <rPr>
        <i/>
        <vertAlign val="subscript"/>
        <sz val="10"/>
        <color theme="1"/>
        <rFont val="Times New Roman"/>
        <family val="1"/>
        <charset val="204"/>
      </rPr>
      <t xml:space="preserve">1 </t>
    </r>
  </si>
  <si>
    <r>
      <t>w'</t>
    </r>
    <r>
      <rPr>
        <i/>
        <vertAlign val="superscript"/>
        <sz val="10"/>
        <color theme="1"/>
        <rFont val="Times New Roman"/>
        <family val="1"/>
        <charset val="204"/>
      </rPr>
      <t>ВСР</t>
    </r>
    <r>
      <rPr>
        <i/>
        <vertAlign val="subscript"/>
        <sz val="10"/>
        <color theme="1"/>
        <rFont val="Times New Roman"/>
        <family val="1"/>
        <charset val="204"/>
      </rPr>
      <t>2</t>
    </r>
    <r>
      <rPr>
        <i/>
        <sz val="10"/>
        <color theme="1"/>
        <rFont val="Times New Roman"/>
        <family val="1"/>
        <charset val="204"/>
      </rPr>
      <t>=V'</t>
    </r>
    <r>
      <rPr>
        <i/>
        <vertAlign val="superscript"/>
        <sz val="10"/>
        <color theme="1"/>
        <rFont val="Times New Roman"/>
        <family val="1"/>
        <charset val="204"/>
      </rPr>
      <t>ВСР</t>
    </r>
    <r>
      <rPr>
        <i/>
        <vertAlign val="subscript"/>
        <sz val="10"/>
        <color theme="1"/>
        <rFont val="Times New Roman"/>
        <family val="1"/>
        <charset val="204"/>
      </rPr>
      <t>2</t>
    </r>
    <r>
      <rPr>
        <i/>
        <sz val="10"/>
        <color theme="1"/>
        <rFont val="Times New Roman"/>
        <family val="1"/>
        <charset val="204"/>
      </rPr>
      <t>/V'</t>
    </r>
    <r>
      <rPr>
        <i/>
        <vertAlign val="subscript"/>
        <sz val="10"/>
        <color theme="1"/>
        <rFont val="Times New Roman"/>
        <family val="1"/>
        <charset val="204"/>
      </rPr>
      <t xml:space="preserve">2 </t>
    </r>
  </si>
  <si>
    <r>
      <t>w'</t>
    </r>
    <r>
      <rPr>
        <i/>
        <vertAlign val="superscript"/>
        <sz val="10"/>
        <color theme="1"/>
        <rFont val="Times New Roman"/>
        <family val="1"/>
        <charset val="204"/>
      </rPr>
      <t>ВСР</t>
    </r>
    <r>
      <rPr>
        <i/>
        <vertAlign val="subscript"/>
        <sz val="10"/>
        <color theme="1"/>
        <rFont val="Times New Roman"/>
        <family val="1"/>
        <charset val="204"/>
      </rPr>
      <t>3</t>
    </r>
    <r>
      <rPr>
        <i/>
        <sz val="10"/>
        <color theme="1"/>
        <rFont val="Times New Roman"/>
        <family val="1"/>
        <charset val="204"/>
      </rPr>
      <t>=V'</t>
    </r>
    <r>
      <rPr>
        <i/>
        <vertAlign val="superscript"/>
        <sz val="10"/>
        <color theme="1"/>
        <rFont val="Times New Roman"/>
        <family val="1"/>
        <charset val="204"/>
      </rPr>
      <t>ВСР</t>
    </r>
    <r>
      <rPr>
        <i/>
        <vertAlign val="subscript"/>
        <sz val="10"/>
        <color theme="1"/>
        <rFont val="Times New Roman"/>
        <family val="1"/>
        <charset val="204"/>
      </rPr>
      <t>3</t>
    </r>
    <r>
      <rPr>
        <i/>
        <sz val="10"/>
        <color theme="1"/>
        <rFont val="Times New Roman"/>
        <family val="1"/>
        <charset val="204"/>
      </rPr>
      <t>/V'</t>
    </r>
    <r>
      <rPr>
        <i/>
        <vertAlign val="subscript"/>
        <sz val="10"/>
        <color theme="1"/>
        <rFont val="Times New Roman"/>
        <family val="1"/>
        <charset val="204"/>
      </rPr>
      <t xml:space="preserve">3 </t>
    </r>
  </si>
  <si>
    <r>
      <t>V'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vertAlign val="subscript"/>
        <sz val="11"/>
        <color theme="1"/>
        <rFont val="Times New Roman"/>
        <family val="1"/>
        <charset val="204"/>
      </rPr>
      <t>3</t>
    </r>
    <r>
      <rPr>
        <i/>
        <sz val="11"/>
        <color theme="1"/>
        <rFont val="Times New Roman"/>
        <family val="1"/>
        <charset val="204"/>
      </rPr>
      <t>=w'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vertAlign val="subscript"/>
        <sz val="11"/>
        <color theme="1"/>
        <rFont val="Times New Roman"/>
        <family val="1"/>
        <charset val="204"/>
      </rPr>
      <t>C</t>
    </r>
    <r>
      <rPr>
        <sz val="11"/>
        <color theme="1"/>
        <rFont val="Times New Roman"/>
        <family val="1"/>
        <charset val="204"/>
      </rPr>
      <t>·</t>
    </r>
    <r>
      <rPr>
        <i/>
        <sz val="11"/>
        <color theme="1"/>
        <rFont val="Times New Roman"/>
        <family val="1"/>
        <charset val="204"/>
      </rPr>
      <t>V'</t>
    </r>
    <r>
      <rPr>
        <i/>
        <vertAlign val="superscript"/>
        <sz val="11"/>
        <color theme="1"/>
        <rFont val="Times New Roman"/>
        <family val="1"/>
        <charset val="204"/>
      </rPr>
      <t>C</t>
    </r>
    <r>
      <rPr>
        <i/>
        <vertAlign val="subscript"/>
        <sz val="11"/>
        <color theme="1"/>
        <rFont val="Times New Roman"/>
        <family val="1"/>
        <charset val="204"/>
      </rPr>
      <t>3</t>
    </r>
  </si>
  <si>
    <r>
      <t>V'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vertAlign val="subscript"/>
        <sz val="11"/>
        <color theme="1"/>
        <rFont val="Times New Roman"/>
        <family val="1"/>
        <charset val="204"/>
      </rPr>
      <t>2</t>
    </r>
    <r>
      <rPr>
        <i/>
        <sz val="11"/>
        <color theme="1"/>
        <rFont val="Times New Roman"/>
        <family val="1"/>
        <charset val="204"/>
      </rPr>
      <t>=w'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vertAlign val="subscript"/>
        <sz val="11"/>
        <color theme="1"/>
        <rFont val="Times New Roman"/>
        <family val="1"/>
        <charset val="204"/>
      </rPr>
      <t>C</t>
    </r>
    <r>
      <rPr>
        <sz val="11"/>
        <color theme="1"/>
        <rFont val="Times New Roman"/>
        <family val="1"/>
        <charset val="204"/>
      </rPr>
      <t>·</t>
    </r>
    <r>
      <rPr>
        <i/>
        <sz val="11"/>
        <color theme="1"/>
        <rFont val="Times New Roman"/>
        <family val="1"/>
        <charset val="204"/>
      </rPr>
      <t>V'</t>
    </r>
    <r>
      <rPr>
        <i/>
        <vertAlign val="superscript"/>
        <sz val="11"/>
        <color theme="1"/>
        <rFont val="Times New Roman"/>
        <family val="1"/>
        <charset val="204"/>
      </rPr>
      <t>C</t>
    </r>
    <r>
      <rPr>
        <i/>
        <vertAlign val="subscript"/>
        <sz val="11"/>
        <color theme="1"/>
        <rFont val="Times New Roman"/>
        <family val="1"/>
        <charset val="204"/>
      </rPr>
      <t>2</t>
    </r>
  </si>
  <si>
    <r>
      <t>V'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vertAlign val="subscript"/>
        <sz val="11"/>
        <color theme="1"/>
        <rFont val="Times New Roman"/>
        <family val="1"/>
        <charset val="204"/>
      </rPr>
      <t>1</t>
    </r>
    <r>
      <rPr>
        <i/>
        <sz val="11"/>
        <color theme="1"/>
        <rFont val="Times New Roman"/>
        <family val="1"/>
        <charset val="204"/>
      </rPr>
      <t>=w'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vertAlign val="subscript"/>
        <sz val="11"/>
        <color theme="1"/>
        <rFont val="Times New Roman"/>
        <family val="1"/>
        <charset val="204"/>
      </rPr>
      <t>A</t>
    </r>
    <r>
      <rPr>
        <sz val="11"/>
        <color theme="1"/>
        <rFont val="Times New Roman"/>
        <family val="1"/>
        <charset val="204"/>
      </rPr>
      <t>·</t>
    </r>
    <r>
      <rPr>
        <i/>
        <sz val="11"/>
        <color theme="1"/>
        <rFont val="Times New Roman"/>
        <family val="1"/>
        <charset val="204"/>
      </rPr>
      <t>V'</t>
    </r>
    <r>
      <rPr>
        <i/>
        <vertAlign val="superscript"/>
        <sz val="11"/>
        <color theme="1"/>
        <rFont val="Times New Roman"/>
        <family val="1"/>
        <charset val="204"/>
      </rPr>
      <t>A</t>
    </r>
    <r>
      <rPr>
        <i/>
        <vertAlign val="subscript"/>
        <sz val="11"/>
        <color theme="1"/>
        <rFont val="Times New Roman"/>
        <family val="1"/>
        <charset val="204"/>
      </rPr>
      <t>1</t>
    </r>
  </si>
  <si>
    <r>
      <t>V'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vertAlign val="subscript"/>
        <sz val="11"/>
        <color theme="1"/>
        <rFont val="Times New Roman"/>
        <family val="1"/>
        <charset val="204"/>
      </rPr>
      <t>B</t>
    </r>
    <r>
      <rPr>
        <i/>
        <sz val="11"/>
        <color theme="1"/>
        <rFont val="Times New Roman"/>
        <family val="1"/>
        <charset val="204"/>
      </rPr>
      <t>=w'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vertAlign val="subscript"/>
        <sz val="11"/>
        <color theme="1"/>
        <rFont val="Times New Roman"/>
        <family val="1"/>
        <charset val="204"/>
      </rPr>
      <t>A</t>
    </r>
    <r>
      <rPr>
        <sz val="11"/>
        <color theme="1"/>
        <rFont val="Times New Roman"/>
        <family val="1"/>
        <charset val="204"/>
      </rPr>
      <t>·</t>
    </r>
    <r>
      <rPr>
        <i/>
        <sz val="11"/>
        <color theme="1"/>
        <rFont val="Times New Roman"/>
        <family val="1"/>
        <charset val="204"/>
      </rPr>
      <t>V'</t>
    </r>
    <r>
      <rPr>
        <i/>
        <vertAlign val="superscript"/>
        <sz val="11"/>
        <color theme="1"/>
        <rFont val="Times New Roman"/>
        <family val="1"/>
        <charset val="204"/>
      </rPr>
      <t>A</t>
    </r>
    <r>
      <rPr>
        <i/>
        <vertAlign val="subscript"/>
        <sz val="11"/>
        <color theme="1"/>
        <rFont val="Times New Roman"/>
        <family val="1"/>
        <charset val="204"/>
      </rPr>
      <t>B</t>
    </r>
  </si>
  <si>
    <r>
      <t>V'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vertAlign val="subscript"/>
        <sz val="11"/>
        <color theme="1"/>
        <rFont val="Times New Roman"/>
        <family val="1"/>
        <charset val="204"/>
      </rPr>
      <t>D</t>
    </r>
    <r>
      <rPr>
        <i/>
        <sz val="11"/>
        <color theme="1"/>
        <rFont val="Times New Roman"/>
        <family val="1"/>
        <charset val="204"/>
      </rPr>
      <t>=w'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vertAlign val="subscript"/>
        <sz val="11"/>
        <color theme="1"/>
        <rFont val="Times New Roman"/>
        <family val="1"/>
        <charset val="204"/>
      </rPr>
      <t>A</t>
    </r>
    <r>
      <rPr>
        <sz val="11"/>
        <color theme="1"/>
        <rFont val="Times New Roman"/>
        <family val="1"/>
        <charset val="204"/>
      </rPr>
      <t>·</t>
    </r>
    <r>
      <rPr>
        <i/>
        <sz val="11"/>
        <color theme="1"/>
        <rFont val="Times New Roman"/>
        <family val="1"/>
        <charset val="204"/>
      </rPr>
      <t>V'</t>
    </r>
    <r>
      <rPr>
        <i/>
        <vertAlign val="superscript"/>
        <sz val="11"/>
        <color theme="1"/>
        <rFont val="Times New Roman"/>
        <family val="1"/>
        <charset val="204"/>
      </rPr>
      <t>A</t>
    </r>
    <r>
      <rPr>
        <i/>
        <vertAlign val="subscript"/>
        <sz val="11"/>
        <color theme="1"/>
        <rFont val="Times New Roman"/>
        <family val="1"/>
        <charset val="204"/>
      </rPr>
      <t>D</t>
    </r>
  </si>
  <si>
    <r>
      <t>w'</t>
    </r>
    <r>
      <rPr>
        <i/>
        <vertAlign val="superscript"/>
        <sz val="10"/>
        <color theme="1"/>
        <rFont val="Times New Roman"/>
        <family val="1"/>
        <charset val="204"/>
      </rPr>
      <t>ВСР</t>
    </r>
    <r>
      <rPr>
        <i/>
        <vertAlign val="subscript"/>
        <sz val="10"/>
        <color theme="1"/>
        <rFont val="Times New Roman"/>
        <family val="1"/>
        <charset val="204"/>
      </rPr>
      <t>B</t>
    </r>
    <r>
      <rPr>
        <i/>
        <sz val="10"/>
        <color theme="1"/>
        <rFont val="Times New Roman"/>
        <family val="1"/>
        <charset val="204"/>
      </rPr>
      <t>=V'</t>
    </r>
    <r>
      <rPr>
        <i/>
        <vertAlign val="superscript"/>
        <sz val="10"/>
        <color theme="1"/>
        <rFont val="Times New Roman"/>
        <family val="1"/>
        <charset val="204"/>
      </rPr>
      <t>ВСР</t>
    </r>
    <r>
      <rPr>
        <i/>
        <vertAlign val="subscript"/>
        <sz val="10"/>
        <color theme="1"/>
        <rFont val="Times New Roman"/>
        <family val="1"/>
        <charset val="204"/>
      </rPr>
      <t>B</t>
    </r>
    <r>
      <rPr>
        <i/>
        <sz val="10"/>
        <color theme="1"/>
        <rFont val="Times New Roman"/>
        <family val="1"/>
        <charset val="204"/>
      </rPr>
      <t>/V'</t>
    </r>
    <r>
      <rPr>
        <i/>
        <vertAlign val="subscript"/>
        <sz val="10"/>
        <color theme="1"/>
        <rFont val="Times New Roman"/>
        <family val="1"/>
        <charset val="204"/>
      </rPr>
      <t xml:space="preserve">B </t>
    </r>
  </si>
  <si>
    <r>
      <t>w'</t>
    </r>
    <r>
      <rPr>
        <i/>
        <vertAlign val="superscript"/>
        <sz val="10"/>
        <color theme="1"/>
        <rFont val="Times New Roman"/>
        <family val="1"/>
        <charset val="204"/>
      </rPr>
      <t>ВСР</t>
    </r>
    <r>
      <rPr>
        <i/>
        <vertAlign val="subscript"/>
        <sz val="10"/>
        <color theme="1"/>
        <rFont val="Times New Roman"/>
        <family val="1"/>
        <charset val="204"/>
      </rPr>
      <t>D</t>
    </r>
    <r>
      <rPr>
        <i/>
        <sz val="10"/>
        <color theme="1"/>
        <rFont val="Times New Roman"/>
        <family val="1"/>
        <charset val="204"/>
      </rPr>
      <t>=V'</t>
    </r>
    <r>
      <rPr>
        <i/>
        <vertAlign val="superscript"/>
        <sz val="10"/>
        <color theme="1"/>
        <rFont val="Times New Roman"/>
        <family val="1"/>
        <charset val="204"/>
      </rPr>
      <t>ВСР</t>
    </r>
    <r>
      <rPr>
        <i/>
        <vertAlign val="subscript"/>
        <sz val="10"/>
        <color theme="1"/>
        <rFont val="Times New Roman"/>
        <family val="1"/>
        <charset val="204"/>
      </rPr>
      <t>D</t>
    </r>
    <r>
      <rPr>
        <i/>
        <sz val="10"/>
        <color theme="1"/>
        <rFont val="Times New Roman"/>
        <family val="1"/>
        <charset val="204"/>
      </rPr>
      <t>/V'</t>
    </r>
    <r>
      <rPr>
        <i/>
        <vertAlign val="subscript"/>
        <sz val="10"/>
        <color theme="1"/>
        <rFont val="Times New Roman"/>
        <family val="1"/>
        <charset val="204"/>
      </rPr>
      <t xml:space="preserve">D </t>
    </r>
  </si>
  <si>
    <r>
      <t>m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sz val="11"/>
        <color theme="1"/>
        <rFont val="Times New Roman"/>
        <family val="1"/>
        <charset val="204"/>
      </rPr>
      <t xml:space="preserve">(2),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Eth</t>
    </r>
    <r>
      <rPr>
        <b/>
        <sz val="11"/>
        <color theme="1"/>
        <rFont val="Times New Roman"/>
        <family val="1"/>
        <charset val="204"/>
      </rPr>
      <t xml:space="preserve">(2),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ВСР</t>
    </r>
    <r>
      <rPr>
        <b/>
        <sz val="11"/>
        <color theme="1"/>
        <rFont val="Times New Roman"/>
        <family val="1"/>
        <charset val="204"/>
      </rPr>
      <t>(2)</t>
    </r>
    <r>
      <rPr>
        <b/>
        <i/>
        <sz val="11"/>
        <color theme="1"/>
        <rFont val="Times New Roman"/>
        <family val="1"/>
        <charset val="204"/>
      </rPr>
      <t xml:space="preserve">, </t>
    </r>
    <r>
      <rPr>
        <b/>
        <sz val="11"/>
        <color theme="1"/>
        <rFont val="Times New Roman"/>
        <family val="1"/>
        <charset val="204"/>
      </rPr>
      <t>г</t>
    </r>
  </si>
  <si>
    <r>
      <t>m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sz val="11"/>
        <color theme="1"/>
        <rFont val="Times New Roman"/>
        <family val="1"/>
        <charset val="204"/>
      </rPr>
      <t xml:space="preserve">(3),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Eth</t>
    </r>
    <r>
      <rPr>
        <b/>
        <sz val="11"/>
        <color theme="1"/>
        <rFont val="Times New Roman"/>
        <family val="1"/>
        <charset val="204"/>
      </rPr>
      <t xml:space="preserve">(3),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ВСР</t>
    </r>
    <r>
      <rPr>
        <b/>
        <sz val="11"/>
        <color theme="1"/>
        <rFont val="Times New Roman"/>
        <family val="1"/>
        <charset val="204"/>
      </rPr>
      <t>(3)</t>
    </r>
    <r>
      <rPr>
        <b/>
        <i/>
        <sz val="11"/>
        <color theme="1"/>
        <rFont val="Times New Roman"/>
        <family val="1"/>
        <charset val="204"/>
      </rPr>
      <t xml:space="preserve">, </t>
    </r>
    <r>
      <rPr>
        <b/>
        <sz val="11"/>
        <color theme="1"/>
        <rFont val="Times New Roman"/>
        <family val="1"/>
        <charset val="204"/>
      </rPr>
      <t>г</t>
    </r>
  </si>
  <si>
    <r>
      <t>m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sz val="11"/>
        <color theme="1"/>
        <rFont val="Times New Roman"/>
        <family val="1"/>
        <charset val="204"/>
      </rPr>
      <t xml:space="preserve">(B),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Eth</t>
    </r>
    <r>
      <rPr>
        <b/>
        <sz val="11"/>
        <color theme="1"/>
        <rFont val="Times New Roman"/>
        <family val="1"/>
        <charset val="204"/>
      </rPr>
      <t xml:space="preserve">(B),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ВСР</t>
    </r>
    <r>
      <rPr>
        <b/>
        <sz val="11"/>
        <color theme="1"/>
        <rFont val="Times New Roman"/>
        <family val="1"/>
        <charset val="204"/>
      </rPr>
      <t>(B)</t>
    </r>
    <r>
      <rPr>
        <b/>
        <i/>
        <sz val="11"/>
        <color theme="1"/>
        <rFont val="Times New Roman"/>
        <family val="1"/>
        <charset val="204"/>
      </rPr>
      <t xml:space="preserve">, </t>
    </r>
    <r>
      <rPr>
        <b/>
        <sz val="11"/>
        <color theme="1"/>
        <rFont val="Times New Roman"/>
        <family val="1"/>
        <charset val="204"/>
      </rPr>
      <t>г</t>
    </r>
  </si>
  <si>
    <r>
      <t>m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sz val="11"/>
        <color theme="1"/>
        <rFont val="Times New Roman"/>
        <family val="1"/>
        <charset val="204"/>
      </rPr>
      <t xml:space="preserve">(D),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Eth</t>
    </r>
    <r>
      <rPr>
        <b/>
        <sz val="11"/>
        <color theme="1"/>
        <rFont val="Times New Roman"/>
        <family val="1"/>
        <charset val="204"/>
      </rPr>
      <t xml:space="preserve">(D),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ВСР</t>
    </r>
    <r>
      <rPr>
        <b/>
        <sz val="11"/>
        <color theme="1"/>
        <rFont val="Times New Roman"/>
        <family val="1"/>
        <charset val="204"/>
      </rPr>
      <t>(D)</t>
    </r>
    <r>
      <rPr>
        <b/>
        <i/>
        <sz val="11"/>
        <color theme="1"/>
        <rFont val="Times New Roman"/>
        <family val="1"/>
        <charset val="204"/>
      </rPr>
      <t xml:space="preserve">, </t>
    </r>
    <r>
      <rPr>
        <b/>
        <sz val="11"/>
        <color theme="1"/>
        <rFont val="Times New Roman"/>
        <family val="1"/>
        <charset val="204"/>
      </rPr>
      <t>г</t>
    </r>
  </si>
  <si>
    <r>
      <t>m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sz val="11"/>
        <color theme="1"/>
        <rFont val="Times New Roman"/>
        <family val="1"/>
        <charset val="204"/>
      </rPr>
      <t xml:space="preserve">(1),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Eth</t>
    </r>
    <r>
      <rPr>
        <b/>
        <sz val="11"/>
        <color theme="1"/>
        <rFont val="Times New Roman"/>
        <family val="1"/>
        <charset val="204"/>
      </rPr>
      <t xml:space="preserve">(1),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ВСР</t>
    </r>
    <r>
      <rPr>
        <b/>
        <sz val="11"/>
        <color theme="1"/>
        <rFont val="Times New Roman"/>
        <family val="1"/>
        <charset val="204"/>
      </rPr>
      <t>(1)</t>
    </r>
    <r>
      <rPr>
        <b/>
        <i/>
        <sz val="11"/>
        <color theme="1"/>
        <rFont val="Times New Roman"/>
        <family val="1"/>
        <charset val="204"/>
      </rPr>
      <t xml:space="preserve">, </t>
    </r>
    <r>
      <rPr>
        <b/>
        <sz val="11"/>
        <color theme="1"/>
        <rFont val="Times New Roman"/>
        <family val="1"/>
        <charset val="204"/>
      </rPr>
      <t>г</t>
    </r>
  </si>
  <si>
    <r>
      <rPr>
        <i/>
        <sz val="11"/>
        <color theme="1"/>
        <rFont val="Times New Roman"/>
        <family val="1"/>
        <charset val="204"/>
      </rPr>
      <t>m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(D)</t>
    </r>
    <r>
      <rPr>
        <i/>
        <sz val="11"/>
        <color theme="1"/>
        <rFont val="Times New Roman"/>
        <family val="1"/>
        <charset val="204"/>
      </rPr>
      <t>=m</t>
    </r>
    <r>
      <rPr>
        <i/>
        <vertAlign val="superscript"/>
        <sz val="11"/>
        <color theme="1"/>
        <rFont val="Times New Roman"/>
        <family val="1"/>
        <charset val="204"/>
      </rPr>
      <t>A</t>
    </r>
    <r>
      <rPr>
        <i/>
        <vertAlign val="subscript"/>
        <sz val="11"/>
        <color theme="1"/>
        <rFont val="Times New Roman"/>
        <family val="1"/>
        <charset val="204"/>
      </rPr>
      <t>D</t>
    </r>
    <r>
      <rPr>
        <sz val="11"/>
        <color theme="1"/>
        <rFont val="Times New Roman"/>
        <family val="1"/>
        <charset val="204"/>
      </rPr>
      <t>·</t>
    </r>
    <r>
      <rPr>
        <i/>
        <sz val="11"/>
        <color theme="1"/>
        <rFont val="Times New Roman"/>
        <family val="1"/>
        <charset val="204"/>
      </rPr>
      <t>W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(A)</t>
    </r>
    <r>
      <rPr>
        <i/>
        <sz val="11"/>
        <color theme="1"/>
        <rFont val="Times New Roman"/>
        <family val="1"/>
        <charset val="204"/>
      </rPr>
      <t>+m</t>
    </r>
    <r>
      <rPr>
        <i/>
        <vertAlign val="superscript"/>
        <sz val="11"/>
        <color theme="1"/>
        <rFont val="Times New Roman"/>
        <family val="1"/>
        <charset val="204"/>
      </rPr>
      <t>ВСР</t>
    </r>
    <r>
      <rPr>
        <i/>
        <vertAlign val="subscript"/>
        <sz val="11"/>
        <color theme="1"/>
        <rFont val="Times New Roman"/>
        <family val="1"/>
        <charset val="204"/>
      </rPr>
      <t>D</t>
    </r>
    <r>
      <rPr>
        <i/>
        <sz val="11"/>
        <color theme="1"/>
        <rFont val="Times New Roman"/>
        <family val="1"/>
        <charset val="204"/>
      </rPr>
      <t>·W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(ВСР)</t>
    </r>
  </si>
  <si>
    <r>
      <t xml:space="preserve"> Массы 1-й и 2-й порций ВСР,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ВСР</t>
    </r>
    <r>
      <rPr>
        <b/>
        <i/>
        <vertAlign val="subscript"/>
        <sz val="11"/>
        <color theme="1"/>
        <rFont val="Times New Roman"/>
        <family val="1"/>
        <charset val="204"/>
      </rPr>
      <t>D</t>
    </r>
    <r>
      <rPr>
        <b/>
        <sz val="11"/>
        <color theme="1"/>
        <rFont val="Times New Roman"/>
        <family val="1"/>
        <charset val="204"/>
      </rPr>
      <t>, г</t>
    </r>
  </si>
  <si>
    <r>
      <t xml:space="preserve"> Массы 1-й и 2-й порций ВСР,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ВСР</t>
    </r>
    <r>
      <rPr>
        <b/>
        <i/>
        <vertAlign val="subscript"/>
        <sz val="11"/>
        <color theme="1"/>
        <rFont val="Times New Roman"/>
        <family val="1"/>
        <charset val="204"/>
      </rPr>
      <t>B</t>
    </r>
    <r>
      <rPr>
        <b/>
        <sz val="11"/>
        <color theme="1"/>
        <rFont val="Times New Roman"/>
        <family val="1"/>
        <charset val="204"/>
      </rPr>
      <t>, г</t>
    </r>
  </si>
  <si>
    <r>
      <t xml:space="preserve"> Массы 1-й и 2-й порций ВСР,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ВСР</t>
    </r>
    <r>
      <rPr>
        <b/>
        <i/>
        <vertAlign val="subscript"/>
        <sz val="11"/>
        <color theme="1"/>
        <rFont val="Times New Roman"/>
        <family val="1"/>
        <charset val="204"/>
      </rPr>
      <t>3</t>
    </r>
    <r>
      <rPr>
        <b/>
        <sz val="11"/>
        <color theme="1"/>
        <rFont val="Times New Roman"/>
        <family val="1"/>
        <charset val="204"/>
      </rPr>
      <t>, г</t>
    </r>
  </si>
  <si>
    <r>
      <t xml:space="preserve"> Массы 1-й и 2-й порций ВСР,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ВСР</t>
    </r>
    <r>
      <rPr>
        <b/>
        <i/>
        <vertAlign val="subscript"/>
        <sz val="11"/>
        <color theme="1"/>
        <rFont val="Times New Roman"/>
        <family val="1"/>
        <charset val="204"/>
      </rPr>
      <t>1</t>
    </r>
    <r>
      <rPr>
        <b/>
        <sz val="11"/>
        <color theme="1"/>
        <rFont val="Times New Roman"/>
        <family val="1"/>
        <charset val="204"/>
      </rPr>
      <t>, г</t>
    </r>
  </si>
  <si>
    <r>
      <t xml:space="preserve"> Массы 1-й и 2-й порций ВСР,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ВСР</t>
    </r>
    <r>
      <rPr>
        <b/>
        <i/>
        <vertAlign val="subscript"/>
        <sz val="11"/>
        <color theme="1"/>
        <rFont val="Times New Roman"/>
        <family val="1"/>
        <charset val="204"/>
      </rPr>
      <t>2</t>
    </r>
    <r>
      <rPr>
        <b/>
        <sz val="11"/>
        <color theme="1"/>
        <rFont val="Times New Roman"/>
        <family val="1"/>
        <charset val="204"/>
      </rPr>
      <t>, г</t>
    </r>
  </si>
  <si>
    <r>
      <t xml:space="preserve"> Массы 1-й и 2-й порций ВСР,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ВСР</t>
    </r>
    <r>
      <rPr>
        <b/>
        <i/>
        <vertAlign val="subscript"/>
        <sz val="11"/>
        <color theme="1"/>
        <rFont val="Times New Roman"/>
        <family val="1"/>
        <charset val="204"/>
      </rPr>
      <t>C</t>
    </r>
    <r>
      <rPr>
        <b/>
        <sz val="11"/>
        <color theme="1"/>
        <rFont val="Times New Roman"/>
        <family val="1"/>
        <charset val="204"/>
      </rPr>
      <t>, г</t>
    </r>
  </si>
  <si>
    <r>
      <t xml:space="preserve"> Масса 1-й и 2-й порций ВСР,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ВСР</t>
    </r>
    <r>
      <rPr>
        <b/>
        <i/>
        <vertAlign val="subscript"/>
        <sz val="11"/>
        <color theme="1"/>
        <rFont val="Times New Roman"/>
        <family val="1"/>
        <charset val="204"/>
      </rPr>
      <t>A</t>
    </r>
    <r>
      <rPr>
        <b/>
        <sz val="11"/>
        <color theme="1"/>
        <rFont val="Times New Roman"/>
        <family val="1"/>
        <charset val="204"/>
      </rPr>
      <t>, г</t>
    </r>
  </si>
  <si>
    <t>180-240 мг/л АА</t>
  </si>
  <si>
    <r>
      <t xml:space="preserve"> Массовая доля этанола </t>
    </r>
    <r>
      <rPr>
        <b/>
        <i/>
        <sz val="11"/>
        <color theme="1"/>
        <rFont val="Times New Roman"/>
        <family val="1"/>
        <charset val="204"/>
      </rPr>
      <t>W</t>
    </r>
    <r>
      <rPr>
        <b/>
        <i/>
        <vertAlign val="superscript"/>
        <sz val="11"/>
        <color theme="1"/>
        <rFont val="Times New Roman"/>
        <family val="1"/>
        <charset val="204"/>
      </rPr>
      <t>Eth</t>
    </r>
    <r>
      <rPr>
        <b/>
        <i/>
        <vertAlign val="subscript"/>
        <sz val="11"/>
        <color theme="1"/>
        <rFont val="Times New Roman"/>
        <family val="1"/>
        <charset val="204"/>
      </rPr>
      <t>ВСР</t>
    </r>
    <r>
      <rPr>
        <b/>
        <i/>
        <sz val="11"/>
        <color theme="1"/>
        <rFont val="Times New Roman"/>
        <family val="1"/>
        <charset val="204"/>
      </rPr>
      <t>,</t>
    </r>
    <r>
      <rPr>
        <b/>
        <sz val="11"/>
        <color theme="1"/>
        <rFont val="Times New Roman"/>
        <family val="1"/>
        <charset val="204"/>
      </rPr>
      <t xml:space="preserve"> г/г</t>
    </r>
  </si>
  <si>
    <t xml:space="preserve"> Масса пустой колбы с крышкой, г</t>
  </si>
  <si>
    <r>
      <t>m</t>
    </r>
    <r>
      <rPr>
        <i/>
        <vertAlign val="superscript"/>
        <sz val="11"/>
        <color theme="1"/>
        <rFont val="Times New Roman"/>
        <family val="1"/>
        <charset val="204"/>
      </rPr>
      <t>Eth</t>
    </r>
    <r>
      <rPr>
        <i/>
        <vertAlign val="subscript"/>
        <sz val="11"/>
        <color theme="1"/>
        <rFont val="Times New Roman"/>
        <family val="1"/>
        <charset val="204"/>
      </rPr>
      <t>A</t>
    </r>
    <r>
      <rPr>
        <i/>
        <sz val="11"/>
        <color theme="1"/>
        <rFont val="Times New Roman"/>
        <family val="1"/>
        <charset val="204"/>
      </rPr>
      <t>=m</t>
    </r>
    <r>
      <rPr>
        <i/>
        <vertAlign val="superscript"/>
        <sz val="11"/>
        <color theme="1"/>
        <rFont val="Times New Roman"/>
        <family val="1"/>
        <charset val="204"/>
      </rPr>
      <t>ВСР</t>
    </r>
    <r>
      <rPr>
        <i/>
        <vertAlign val="subscript"/>
        <sz val="11"/>
        <color theme="1"/>
        <rFont val="Times New Roman"/>
        <family val="1"/>
        <charset val="204"/>
      </rPr>
      <t>A</t>
    </r>
    <r>
      <rPr>
        <i/>
        <sz val="11"/>
        <color theme="1"/>
        <rFont val="Times New Roman"/>
        <family val="1"/>
        <charset val="204"/>
      </rPr>
      <t>·W</t>
    </r>
    <r>
      <rPr>
        <i/>
        <vertAlign val="superscript"/>
        <sz val="11"/>
        <color theme="1"/>
        <rFont val="Times New Roman"/>
        <family val="1"/>
        <charset val="204"/>
      </rPr>
      <t>Eth</t>
    </r>
    <r>
      <rPr>
        <i/>
        <vertAlign val="subscript"/>
        <sz val="11"/>
        <color theme="1"/>
        <rFont val="Times New Roman"/>
        <family val="1"/>
        <charset val="204"/>
      </rPr>
      <t>ВСР</t>
    </r>
    <r>
      <rPr>
        <i/>
        <sz val="11"/>
        <color theme="1"/>
        <rFont val="Times New Roman"/>
        <family val="1"/>
        <charset val="204"/>
      </rPr>
      <t xml:space="preserve">    </t>
    </r>
  </si>
  <si>
    <r>
      <t>m</t>
    </r>
    <r>
      <rPr>
        <i/>
        <vertAlign val="superscript"/>
        <sz val="11"/>
        <color theme="1"/>
        <rFont val="Times New Roman"/>
        <family val="1"/>
        <charset val="204"/>
      </rPr>
      <t>Eth</t>
    </r>
    <r>
      <rPr>
        <sz val="11"/>
        <color theme="1"/>
        <rFont val="Times New Roman"/>
        <family val="1"/>
        <charset val="204"/>
      </rPr>
      <t>(1)</t>
    </r>
    <r>
      <rPr>
        <i/>
        <sz val="11"/>
        <color theme="1"/>
        <rFont val="Times New Roman"/>
        <family val="1"/>
        <charset val="204"/>
      </rPr>
      <t>=m</t>
    </r>
    <r>
      <rPr>
        <i/>
        <vertAlign val="superscript"/>
        <sz val="11"/>
        <color theme="1"/>
        <rFont val="Times New Roman"/>
        <family val="1"/>
        <charset val="204"/>
      </rPr>
      <t>ВСР</t>
    </r>
    <r>
      <rPr>
        <sz val="11"/>
        <color theme="1"/>
        <rFont val="Times New Roman"/>
        <family val="1"/>
        <charset val="204"/>
      </rPr>
      <t>(1)</t>
    </r>
    <r>
      <rPr>
        <i/>
        <sz val="11"/>
        <color theme="1"/>
        <rFont val="Times New Roman"/>
        <family val="1"/>
        <charset val="204"/>
      </rPr>
      <t>·W</t>
    </r>
    <r>
      <rPr>
        <i/>
        <vertAlign val="superscript"/>
        <sz val="11"/>
        <color theme="1"/>
        <rFont val="Times New Roman"/>
        <family val="1"/>
        <charset val="204"/>
      </rPr>
      <t>Eth</t>
    </r>
    <r>
      <rPr>
        <i/>
        <vertAlign val="subscript"/>
        <sz val="11"/>
        <color theme="1"/>
        <rFont val="Times New Roman"/>
        <family val="1"/>
        <charset val="204"/>
      </rPr>
      <t>ВСР</t>
    </r>
    <r>
      <rPr>
        <i/>
        <sz val="11"/>
        <color theme="1"/>
        <rFont val="Times New Roman"/>
        <family val="1"/>
        <charset val="204"/>
      </rPr>
      <t xml:space="preserve">    </t>
    </r>
  </si>
  <si>
    <r>
      <t>m</t>
    </r>
    <r>
      <rPr>
        <i/>
        <vertAlign val="superscript"/>
        <sz val="11"/>
        <color theme="1"/>
        <rFont val="Times New Roman"/>
        <family val="1"/>
        <charset val="204"/>
      </rPr>
      <t>Eth</t>
    </r>
    <r>
      <rPr>
        <sz val="11"/>
        <color theme="1"/>
        <rFont val="Times New Roman"/>
        <family val="1"/>
        <charset val="204"/>
      </rPr>
      <t>(2)</t>
    </r>
    <r>
      <rPr>
        <i/>
        <sz val="11"/>
        <color theme="1"/>
        <rFont val="Times New Roman"/>
        <family val="1"/>
        <charset val="204"/>
      </rPr>
      <t>=m</t>
    </r>
    <r>
      <rPr>
        <i/>
        <vertAlign val="superscript"/>
        <sz val="11"/>
        <color theme="1"/>
        <rFont val="Times New Roman"/>
        <family val="1"/>
        <charset val="204"/>
      </rPr>
      <t>ВСР</t>
    </r>
    <r>
      <rPr>
        <sz val="11"/>
        <color theme="1"/>
        <rFont val="Times New Roman"/>
        <family val="1"/>
        <charset val="204"/>
      </rPr>
      <t>(2)</t>
    </r>
    <r>
      <rPr>
        <i/>
        <sz val="11"/>
        <color theme="1"/>
        <rFont val="Times New Roman"/>
        <family val="1"/>
        <charset val="204"/>
      </rPr>
      <t>·W</t>
    </r>
    <r>
      <rPr>
        <i/>
        <vertAlign val="superscript"/>
        <sz val="11"/>
        <color theme="1"/>
        <rFont val="Times New Roman"/>
        <family val="1"/>
        <charset val="204"/>
      </rPr>
      <t>Eth</t>
    </r>
    <r>
      <rPr>
        <i/>
        <vertAlign val="subscript"/>
        <sz val="11"/>
        <color theme="1"/>
        <rFont val="Times New Roman"/>
        <family val="1"/>
        <charset val="204"/>
      </rPr>
      <t>ВСР</t>
    </r>
    <r>
      <rPr>
        <i/>
        <sz val="11"/>
        <color theme="1"/>
        <rFont val="Times New Roman"/>
        <family val="1"/>
        <charset val="204"/>
      </rPr>
      <t xml:space="preserve">    </t>
    </r>
  </si>
  <si>
    <r>
      <t>m</t>
    </r>
    <r>
      <rPr>
        <i/>
        <vertAlign val="superscript"/>
        <sz val="11"/>
        <color theme="1"/>
        <rFont val="Times New Roman"/>
        <family val="1"/>
        <charset val="204"/>
      </rPr>
      <t>Eth</t>
    </r>
    <r>
      <rPr>
        <sz val="11"/>
        <color theme="1"/>
        <rFont val="Times New Roman"/>
        <family val="1"/>
        <charset val="204"/>
      </rPr>
      <t>(3)</t>
    </r>
    <r>
      <rPr>
        <i/>
        <sz val="11"/>
        <color theme="1"/>
        <rFont val="Times New Roman"/>
        <family val="1"/>
        <charset val="204"/>
      </rPr>
      <t>=m</t>
    </r>
    <r>
      <rPr>
        <i/>
        <vertAlign val="superscript"/>
        <sz val="11"/>
        <color theme="1"/>
        <rFont val="Times New Roman"/>
        <family val="1"/>
        <charset val="204"/>
      </rPr>
      <t>ВСР</t>
    </r>
    <r>
      <rPr>
        <sz val="11"/>
        <color theme="1"/>
        <rFont val="Times New Roman"/>
        <family val="1"/>
        <charset val="204"/>
      </rPr>
      <t>(3)</t>
    </r>
    <r>
      <rPr>
        <i/>
        <sz val="11"/>
        <color theme="1"/>
        <rFont val="Times New Roman"/>
        <family val="1"/>
        <charset val="204"/>
      </rPr>
      <t>·W</t>
    </r>
    <r>
      <rPr>
        <i/>
        <vertAlign val="superscript"/>
        <sz val="11"/>
        <color theme="1"/>
        <rFont val="Times New Roman"/>
        <family val="1"/>
        <charset val="204"/>
      </rPr>
      <t>Eth</t>
    </r>
    <r>
      <rPr>
        <i/>
        <vertAlign val="subscript"/>
        <sz val="11"/>
        <color theme="1"/>
        <rFont val="Times New Roman"/>
        <family val="1"/>
        <charset val="204"/>
      </rPr>
      <t>ВСР</t>
    </r>
    <r>
      <rPr>
        <i/>
        <sz val="11"/>
        <color theme="1"/>
        <rFont val="Times New Roman"/>
        <family val="1"/>
        <charset val="204"/>
      </rPr>
      <t xml:space="preserve">    </t>
    </r>
  </si>
  <si>
    <r>
      <t>m</t>
    </r>
    <r>
      <rPr>
        <i/>
        <vertAlign val="superscript"/>
        <sz val="11"/>
        <color theme="1"/>
        <rFont val="Times New Roman"/>
        <family val="1"/>
        <charset val="204"/>
      </rPr>
      <t>Eth</t>
    </r>
    <r>
      <rPr>
        <sz val="11"/>
        <color theme="1"/>
        <rFont val="Times New Roman"/>
        <family val="1"/>
        <charset val="204"/>
      </rPr>
      <t>(B)</t>
    </r>
    <r>
      <rPr>
        <i/>
        <sz val="11"/>
        <color theme="1"/>
        <rFont val="Times New Roman"/>
        <family val="1"/>
        <charset val="204"/>
      </rPr>
      <t>=m</t>
    </r>
    <r>
      <rPr>
        <i/>
        <vertAlign val="superscript"/>
        <sz val="11"/>
        <color theme="1"/>
        <rFont val="Times New Roman"/>
        <family val="1"/>
        <charset val="204"/>
      </rPr>
      <t>ВСР</t>
    </r>
    <r>
      <rPr>
        <sz val="11"/>
        <color theme="1"/>
        <rFont val="Times New Roman"/>
        <family val="1"/>
        <charset val="204"/>
      </rPr>
      <t>(B)</t>
    </r>
    <r>
      <rPr>
        <i/>
        <sz val="11"/>
        <color theme="1"/>
        <rFont val="Times New Roman"/>
        <family val="1"/>
        <charset val="204"/>
      </rPr>
      <t>·W</t>
    </r>
    <r>
      <rPr>
        <i/>
        <vertAlign val="superscript"/>
        <sz val="11"/>
        <color theme="1"/>
        <rFont val="Times New Roman"/>
        <family val="1"/>
        <charset val="204"/>
      </rPr>
      <t>Eth</t>
    </r>
    <r>
      <rPr>
        <i/>
        <vertAlign val="subscript"/>
        <sz val="11"/>
        <color theme="1"/>
        <rFont val="Times New Roman"/>
        <family val="1"/>
        <charset val="204"/>
      </rPr>
      <t>ВСР</t>
    </r>
    <r>
      <rPr>
        <i/>
        <sz val="11"/>
        <color theme="1"/>
        <rFont val="Times New Roman"/>
        <family val="1"/>
        <charset val="204"/>
      </rPr>
      <t xml:space="preserve">    </t>
    </r>
  </si>
  <si>
    <r>
      <t>m</t>
    </r>
    <r>
      <rPr>
        <i/>
        <vertAlign val="superscript"/>
        <sz val="11"/>
        <color theme="1"/>
        <rFont val="Times New Roman"/>
        <family val="1"/>
        <charset val="204"/>
      </rPr>
      <t>Eth</t>
    </r>
    <r>
      <rPr>
        <sz val="11"/>
        <color theme="1"/>
        <rFont val="Times New Roman"/>
        <family val="1"/>
        <charset val="204"/>
      </rPr>
      <t>(D)</t>
    </r>
    <r>
      <rPr>
        <i/>
        <sz val="11"/>
        <color theme="1"/>
        <rFont val="Times New Roman"/>
        <family val="1"/>
        <charset val="204"/>
      </rPr>
      <t>=m</t>
    </r>
    <r>
      <rPr>
        <i/>
        <vertAlign val="superscript"/>
        <sz val="11"/>
        <color theme="1"/>
        <rFont val="Times New Roman"/>
        <family val="1"/>
        <charset val="204"/>
      </rPr>
      <t>ВСР</t>
    </r>
    <r>
      <rPr>
        <sz val="11"/>
        <color theme="1"/>
        <rFont val="Times New Roman"/>
        <family val="1"/>
        <charset val="204"/>
      </rPr>
      <t>(D)</t>
    </r>
    <r>
      <rPr>
        <i/>
        <sz val="11"/>
        <color theme="1"/>
        <rFont val="Times New Roman"/>
        <family val="1"/>
        <charset val="204"/>
      </rPr>
      <t>·W</t>
    </r>
    <r>
      <rPr>
        <i/>
        <vertAlign val="superscript"/>
        <sz val="11"/>
        <color theme="1"/>
        <rFont val="Times New Roman"/>
        <family val="1"/>
        <charset val="204"/>
      </rPr>
      <t>Eth</t>
    </r>
    <r>
      <rPr>
        <i/>
        <vertAlign val="subscript"/>
        <sz val="11"/>
        <color theme="1"/>
        <rFont val="Times New Roman"/>
        <family val="1"/>
        <charset val="204"/>
      </rPr>
      <t>ВСР</t>
    </r>
    <r>
      <rPr>
        <i/>
        <sz val="11"/>
        <color theme="1"/>
        <rFont val="Times New Roman"/>
        <family val="1"/>
        <charset val="204"/>
      </rPr>
      <t xml:space="preserve">    </t>
    </r>
  </si>
  <si>
    <r>
      <t>V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(B)</t>
    </r>
    <r>
      <rPr>
        <i/>
        <sz val="11"/>
        <color theme="1"/>
        <rFont val="Times New Roman"/>
        <family val="1"/>
        <charset val="204"/>
      </rPr>
      <t>=</t>
    </r>
    <r>
      <rPr>
        <sz val="11"/>
        <color theme="1"/>
        <rFont val="Times New Roman"/>
        <family val="1"/>
        <charset val="204"/>
      </rPr>
      <t>(</t>
    </r>
    <r>
      <rPr>
        <i/>
        <sz val="11"/>
        <color theme="1"/>
        <rFont val="Times New Roman"/>
        <family val="1"/>
        <charset val="204"/>
      </rPr>
      <t>m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(B)</t>
    </r>
    <r>
      <rPr>
        <i/>
        <sz val="11"/>
        <color theme="1"/>
        <rFont val="Times New Roman"/>
        <family val="1"/>
        <charset val="204"/>
      </rPr>
      <t>/ρ</t>
    </r>
    <r>
      <rPr>
        <i/>
        <vertAlign val="sub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)·10</t>
    </r>
    <r>
      <rPr>
        <vertAlign val="superscript"/>
        <sz val="11"/>
        <color theme="1"/>
        <rFont val="Times New Roman"/>
        <family val="1"/>
        <charset val="204"/>
      </rPr>
      <t>6</t>
    </r>
  </si>
  <si>
    <r>
      <t>V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sz val="11"/>
        <color theme="1"/>
        <rFont val="Times New Roman"/>
        <family val="1"/>
        <charset val="204"/>
      </rPr>
      <t xml:space="preserve">(B), </t>
    </r>
    <r>
      <rPr>
        <b/>
        <i/>
        <sz val="11"/>
        <color theme="1"/>
        <rFont val="Times New Roman"/>
        <family val="1"/>
        <charset val="204"/>
      </rPr>
      <t>V</t>
    </r>
    <r>
      <rPr>
        <b/>
        <i/>
        <vertAlign val="superscript"/>
        <sz val="11"/>
        <color theme="1"/>
        <rFont val="Times New Roman"/>
        <family val="1"/>
        <charset val="204"/>
      </rPr>
      <t>Eth</t>
    </r>
    <r>
      <rPr>
        <b/>
        <sz val="11"/>
        <color theme="1"/>
        <rFont val="Times New Roman"/>
        <family val="1"/>
        <charset val="204"/>
      </rPr>
      <t>(B)</t>
    </r>
    <r>
      <rPr>
        <b/>
        <i/>
        <sz val="11"/>
        <color theme="1"/>
        <rFont val="Times New Roman"/>
        <family val="1"/>
        <charset val="204"/>
      </rPr>
      <t xml:space="preserve">, </t>
    </r>
    <r>
      <rPr>
        <b/>
        <sz val="11"/>
        <color theme="1"/>
        <rFont val="Times New Roman"/>
        <family val="1"/>
        <charset val="204"/>
      </rPr>
      <t>мл</t>
    </r>
  </si>
  <si>
    <r>
      <t>V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(D)</t>
    </r>
    <r>
      <rPr>
        <i/>
        <sz val="11"/>
        <color theme="1"/>
        <rFont val="Times New Roman"/>
        <family val="1"/>
        <charset val="204"/>
      </rPr>
      <t>=</t>
    </r>
    <r>
      <rPr>
        <sz val="11"/>
        <color theme="1"/>
        <rFont val="Times New Roman"/>
        <family val="1"/>
        <charset val="204"/>
      </rPr>
      <t>(</t>
    </r>
    <r>
      <rPr>
        <i/>
        <sz val="11"/>
        <color theme="1"/>
        <rFont val="Times New Roman"/>
        <family val="1"/>
        <charset val="204"/>
      </rPr>
      <t>m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(D)</t>
    </r>
    <r>
      <rPr>
        <i/>
        <sz val="11"/>
        <color theme="1"/>
        <rFont val="Times New Roman"/>
        <family val="1"/>
        <charset val="204"/>
      </rPr>
      <t>/ρ</t>
    </r>
    <r>
      <rPr>
        <i/>
        <vertAlign val="sub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)·10</t>
    </r>
    <r>
      <rPr>
        <vertAlign val="superscript"/>
        <sz val="11"/>
        <color theme="1"/>
        <rFont val="Times New Roman"/>
        <family val="1"/>
        <charset val="204"/>
      </rPr>
      <t>6</t>
    </r>
  </si>
  <si>
    <r>
      <t>V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sz val="11"/>
        <color theme="1"/>
        <rFont val="Times New Roman"/>
        <family val="1"/>
        <charset val="204"/>
      </rPr>
      <t xml:space="preserve">(D), </t>
    </r>
    <r>
      <rPr>
        <b/>
        <i/>
        <sz val="11"/>
        <color theme="1"/>
        <rFont val="Times New Roman"/>
        <family val="1"/>
        <charset val="204"/>
      </rPr>
      <t>V</t>
    </r>
    <r>
      <rPr>
        <b/>
        <i/>
        <vertAlign val="superscript"/>
        <sz val="11"/>
        <color theme="1"/>
        <rFont val="Times New Roman"/>
        <family val="1"/>
        <charset val="204"/>
      </rPr>
      <t>Eth</t>
    </r>
    <r>
      <rPr>
        <b/>
        <sz val="11"/>
        <color theme="1"/>
        <rFont val="Times New Roman"/>
        <family val="1"/>
        <charset val="204"/>
      </rPr>
      <t>(D)</t>
    </r>
    <r>
      <rPr>
        <b/>
        <i/>
        <sz val="11"/>
        <color theme="1"/>
        <rFont val="Times New Roman"/>
        <family val="1"/>
        <charset val="204"/>
      </rPr>
      <t xml:space="preserve">, </t>
    </r>
    <r>
      <rPr>
        <b/>
        <sz val="11"/>
        <color theme="1"/>
        <rFont val="Times New Roman"/>
        <family val="1"/>
        <charset val="204"/>
      </rPr>
      <t>мл</t>
    </r>
  </si>
  <si>
    <r>
      <t>V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(3)</t>
    </r>
    <r>
      <rPr>
        <i/>
        <sz val="11"/>
        <color theme="1"/>
        <rFont val="Times New Roman"/>
        <family val="1"/>
        <charset val="204"/>
      </rPr>
      <t>=</t>
    </r>
    <r>
      <rPr>
        <sz val="11"/>
        <color theme="1"/>
        <rFont val="Times New Roman"/>
        <family val="1"/>
        <charset val="204"/>
      </rPr>
      <t>(</t>
    </r>
    <r>
      <rPr>
        <i/>
        <sz val="11"/>
        <color theme="1"/>
        <rFont val="Times New Roman"/>
        <family val="1"/>
        <charset val="204"/>
      </rPr>
      <t>m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(3)</t>
    </r>
    <r>
      <rPr>
        <i/>
        <sz val="11"/>
        <color theme="1"/>
        <rFont val="Times New Roman"/>
        <family val="1"/>
        <charset val="204"/>
      </rPr>
      <t>/ρ</t>
    </r>
    <r>
      <rPr>
        <i/>
        <vertAlign val="sub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)·10</t>
    </r>
    <r>
      <rPr>
        <vertAlign val="superscript"/>
        <sz val="11"/>
        <color theme="1"/>
        <rFont val="Times New Roman"/>
        <family val="1"/>
        <charset val="204"/>
      </rPr>
      <t>6</t>
    </r>
  </si>
  <si>
    <r>
      <t>V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sz val="11"/>
        <color theme="1"/>
        <rFont val="Times New Roman"/>
        <family val="1"/>
        <charset val="204"/>
      </rPr>
      <t xml:space="preserve">(3), </t>
    </r>
    <r>
      <rPr>
        <b/>
        <i/>
        <sz val="11"/>
        <color theme="1"/>
        <rFont val="Times New Roman"/>
        <family val="1"/>
        <charset val="204"/>
      </rPr>
      <t>V</t>
    </r>
    <r>
      <rPr>
        <b/>
        <i/>
        <vertAlign val="superscript"/>
        <sz val="11"/>
        <color theme="1"/>
        <rFont val="Times New Roman"/>
        <family val="1"/>
        <charset val="204"/>
      </rPr>
      <t>Eth</t>
    </r>
    <r>
      <rPr>
        <b/>
        <sz val="11"/>
        <color theme="1"/>
        <rFont val="Times New Roman"/>
        <family val="1"/>
        <charset val="204"/>
      </rPr>
      <t>(3)</t>
    </r>
    <r>
      <rPr>
        <b/>
        <i/>
        <sz val="11"/>
        <color theme="1"/>
        <rFont val="Times New Roman"/>
        <family val="1"/>
        <charset val="204"/>
      </rPr>
      <t xml:space="preserve">, </t>
    </r>
    <r>
      <rPr>
        <b/>
        <sz val="11"/>
        <color theme="1"/>
        <rFont val="Times New Roman"/>
        <family val="1"/>
        <charset val="204"/>
      </rPr>
      <t>мл</t>
    </r>
  </si>
  <si>
    <r>
      <t>V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(2)</t>
    </r>
    <r>
      <rPr>
        <i/>
        <sz val="11"/>
        <color theme="1"/>
        <rFont val="Times New Roman"/>
        <family val="1"/>
        <charset val="204"/>
      </rPr>
      <t>=</t>
    </r>
    <r>
      <rPr>
        <sz val="11"/>
        <color theme="1"/>
        <rFont val="Times New Roman"/>
        <family val="1"/>
        <charset val="204"/>
      </rPr>
      <t>(</t>
    </r>
    <r>
      <rPr>
        <i/>
        <sz val="11"/>
        <color theme="1"/>
        <rFont val="Times New Roman"/>
        <family val="1"/>
        <charset val="204"/>
      </rPr>
      <t>m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(2)</t>
    </r>
    <r>
      <rPr>
        <i/>
        <sz val="11"/>
        <color theme="1"/>
        <rFont val="Times New Roman"/>
        <family val="1"/>
        <charset val="204"/>
      </rPr>
      <t>/ρ</t>
    </r>
    <r>
      <rPr>
        <i/>
        <vertAlign val="sub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)·10</t>
    </r>
    <r>
      <rPr>
        <vertAlign val="superscript"/>
        <sz val="11"/>
        <color theme="1"/>
        <rFont val="Times New Roman"/>
        <family val="1"/>
        <charset val="204"/>
      </rPr>
      <t>6</t>
    </r>
  </si>
  <si>
    <r>
      <t>V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sz val="11"/>
        <color theme="1"/>
        <rFont val="Times New Roman"/>
        <family val="1"/>
        <charset val="204"/>
      </rPr>
      <t xml:space="preserve">(2), </t>
    </r>
    <r>
      <rPr>
        <b/>
        <i/>
        <sz val="11"/>
        <color theme="1"/>
        <rFont val="Times New Roman"/>
        <family val="1"/>
        <charset val="204"/>
      </rPr>
      <t>V</t>
    </r>
    <r>
      <rPr>
        <b/>
        <i/>
        <vertAlign val="superscript"/>
        <sz val="11"/>
        <color theme="1"/>
        <rFont val="Times New Roman"/>
        <family val="1"/>
        <charset val="204"/>
      </rPr>
      <t>Eth</t>
    </r>
    <r>
      <rPr>
        <b/>
        <sz val="11"/>
        <color theme="1"/>
        <rFont val="Times New Roman"/>
        <family val="1"/>
        <charset val="204"/>
      </rPr>
      <t>(2)</t>
    </r>
    <r>
      <rPr>
        <b/>
        <i/>
        <sz val="11"/>
        <color theme="1"/>
        <rFont val="Times New Roman"/>
        <family val="1"/>
        <charset val="204"/>
      </rPr>
      <t xml:space="preserve">, </t>
    </r>
    <r>
      <rPr>
        <b/>
        <sz val="11"/>
        <color theme="1"/>
        <rFont val="Times New Roman"/>
        <family val="1"/>
        <charset val="204"/>
      </rPr>
      <t>мл</t>
    </r>
  </si>
  <si>
    <r>
      <t>V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(1)</t>
    </r>
    <r>
      <rPr>
        <i/>
        <sz val="11"/>
        <color theme="1"/>
        <rFont val="Times New Roman"/>
        <family val="1"/>
        <charset val="204"/>
      </rPr>
      <t>=</t>
    </r>
    <r>
      <rPr>
        <sz val="11"/>
        <color theme="1"/>
        <rFont val="Times New Roman"/>
        <family val="1"/>
        <charset val="204"/>
      </rPr>
      <t>(</t>
    </r>
    <r>
      <rPr>
        <i/>
        <sz val="11"/>
        <color theme="1"/>
        <rFont val="Times New Roman"/>
        <family val="1"/>
        <charset val="204"/>
      </rPr>
      <t>m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(1)</t>
    </r>
    <r>
      <rPr>
        <i/>
        <sz val="11"/>
        <color theme="1"/>
        <rFont val="Times New Roman"/>
        <family val="1"/>
        <charset val="204"/>
      </rPr>
      <t>/ρ</t>
    </r>
    <r>
      <rPr>
        <i/>
        <vertAlign val="sub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)·10</t>
    </r>
    <r>
      <rPr>
        <vertAlign val="superscript"/>
        <sz val="11"/>
        <color theme="1"/>
        <rFont val="Times New Roman"/>
        <family val="1"/>
        <charset val="204"/>
      </rPr>
      <t>6</t>
    </r>
  </si>
  <si>
    <r>
      <t>V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sz val="11"/>
        <color theme="1"/>
        <rFont val="Times New Roman"/>
        <family val="1"/>
        <charset val="204"/>
      </rPr>
      <t xml:space="preserve">(1), </t>
    </r>
    <r>
      <rPr>
        <b/>
        <i/>
        <sz val="11"/>
        <color theme="1"/>
        <rFont val="Times New Roman"/>
        <family val="1"/>
        <charset val="204"/>
      </rPr>
      <t>V</t>
    </r>
    <r>
      <rPr>
        <b/>
        <i/>
        <vertAlign val="superscript"/>
        <sz val="11"/>
        <color theme="1"/>
        <rFont val="Times New Roman"/>
        <family val="1"/>
        <charset val="204"/>
      </rPr>
      <t>Eth</t>
    </r>
    <r>
      <rPr>
        <b/>
        <sz val="11"/>
        <color theme="1"/>
        <rFont val="Times New Roman"/>
        <family val="1"/>
        <charset val="204"/>
      </rPr>
      <t>(1)</t>
    </r>
    <r>
      <rPr>
        <b/>
        <i/>
        <sz val="11"/>
        <color theme="1"/>
        <rFont val="Times New Roman"/>
        <family val="1"/>
        <charset val="204"/>
      </rPr>
      <t xml:space="preserve">, </t>
    </r>
    <r>
      <rPr>
        <b/>
        <sz val="11"/>
        <color theme="1"/>
        <rFont val="Times New Roman"/>
        <family val="1"/>
        <charset val="204"/>
      </rPr>
      <t>мл</t>
    </r>
  </si>
  <si>
    <r>
      <t>V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(C)</t>
    </r>
    <r>
      <rPr>
        <i/>
        <sz val="11"/>
        <color theme="1"/>
        <rFont val="Times New Roman"/>
        <family val="1"/>
        <charset val="204"/>
      </rPr>
      <t>=</t>
    </r>
    <r>
      <rPr>
        <sz val="11"/>
        <color theme="1"/>
        <rFont val="Times New Roman"/>
        <family val="1"/>
        <charset val="204"/>
      </rPr>
      <t>(</t>
    </r>
    <r>
      <rPr>
        <i/>
        <sz val="11"/>
        <color theme="1"/>
        <rFont val="Times New Roman"/>
        <family val="1"/>
        <charset val="204"/>
      </rPr>
      <t>m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(C)</t>
    </r>
    <r>
      <rPr>
        <i/>
        <sz val="11"/>
        <color theme="1"/>
        <rFont val="Times New Roman"/>
        <family val="1"/>
        <charset val="204"/>
      </rPr>
      <t>/ρ</t>
    </r>
    <r>
      <rPr>
        <i/>
        <vertAlign val="sub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)·10</t>
    </r>
    <r>
      <rPr>
        <vertAlign val="superscript"/>
        <sz val="11"/>
        <color theme="1"/>
        <rFont val="Times New Roman"/>
        <family val="1"/>
        <charset val="204"/>
      </rPr>
      <t>6</t>
    </r>
  </si>
  <si>
    <r>
      <t>V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sz val="11"/>
        <color theme="1"/>
        <rFont val="Times New Roman"/>
        <family val="1"/>
        <charset val="204"/>
      </rPr>
      <t xml:space="preserve">(C), </t>
    </r>
    <r>
      <rPr>
        <b/>
        <i/>
        <sz val="11"/>
        <color theme="1"/>
        <rFont val="Times New Roman"/>
        <family val="1"/>
        <charset val="204"/>
      </rPr>
      <t>V</t>
    </r>
    <r>
      <rPr>
        <b/>
        <i/>
        <vertAlign val="superscript"/>
        <sz val="11"/>
        <color theme="1"/>
        <rFont val="Times New Roman"/>
        <family val="1"/>
        <charset val="204"/>
      </rPr>
      <t>Eth</t>
    </r>
    <r>
      <rPr>
        <b/>
        <sz val="11"/>
        <color theme="1"/>
        <rFont val="Times New Roman"/>
        <family val="1"/>
        <charset val="204"/>
      </rPr>
      <t>(C)</t>
    </r>
    <r>
      <rPr>
        <b/>
        <i/>
        <sz val="11"/>
        <color theme="1"/>
        <rFont val="Times New Roman"/>
        <family val="1"/>
        <charset val="204"/>
      </rPr>
      <t xml:space="preserve">, </t>
    </r>
    <r>
      <rPr>
        <b/>
        <sz val="11"/>
        <color theme="1"/>
        <rFont val="Times New Roman"/>
        <family val="1"/>
        <charset val="204"/>
      </rPr>
      <t>мл</t>
    </r>
  </si>
  <si>
    <r>
      <t>С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sz val="11"/>
        <color theme="1"/>
        <rFont val="Times New Roman"/>
        <family val="1"/>
        <charset val="204"/>
      </rPr>
      <t xml:space="preserve">(B), </t>
    </r>
    <r>
      <rPr>
        <b/>
        <i/>
        <sz val="11"/>
        <color theme="1"/>
        <rFont val="Times New Roman"/>
        <family val="1"/>
        <charset val="204"/>
      </rPr>
      <t>С</t>
    </r>
    <r>
      <rPr>
        <b/>
        <i/>
        <vertAlign val="superscript"/>
        <sz val="11"/>
        <color theme="1"/>
        <rFont val="Times New Roman"/>
        <family val="1"/>
        <charset val="204"/>
      </rPr>
      <t>Eth</t>
    </r>
    <r>
      <rPr>
        <b/>
        <sz val="11"/>
        <color theme="1"/>
        <rFont val="Times New Roman"/>
        <family val="1"/>
        <charset val="204"/>
      </rPr>
      <t>(B)</t>
    </r>
    <r>
      <rPr>
        <b/>
        <i/>
        <sz val="11"/>
        <color theme="1"/>
        <rFont val="Times New Roman"/>
        <family val="1"/>
        <charset val="204"/>
      </rPr>
      <t xml:space="preserve">, </t>
    </r>
    <r>
      <rPr>
        <b/>
        <sz val="11"/>
        <color theme="1"/>
        <rFont val="Times New Roman"/>
        <family val="1"/>
        <charset val="204"/>
      </rPr>
      <t>мг/л АА</t>
    </r>
  </si>
  <si>
    <r>
      <rPr>
        <i/>
        <sz val="11"/>
        <color theme="1"/>
        <rFont val="Times New Roman"/>
        <family val="1"/>
        <charset val="204"/>
      </rPr>
      <t>m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(B)</t>
    </r>
    <r>
      <rPr>
        <i/>
        <sz val="11"/>
        <color theme="1"/>
        <rFont val="Times New Roman"/>
        <family val="1"/>
        <charset val="204"/>
      </rPr>
      <t>=m</t>
    </r>
    <r>
      <rPr>
        <i/>
        <vertAlign val="superscript"/>
        <sz val="11"/>
        <color theme="1"/>
        <rFont val="Times New Roman"/>
        <family val="1"/>
        <charset val="204"/>
      </rPr>
      <t>A</t>
    </r>
    <r>
      <rPr>
        <i/>
        <vertAlign val="subscript"/>
        <sz val="11"/>
        <color theme="1"/>
        <rFont val="Times New Roman"/>
        <family val="1"/>
        <charset val="204"/>
      </rPr>
      <t>B</t>
    </r>
    <r>
      <rPr>
        <sz val="11"/>
        <color theme="1"/>
        <rFont val="Times New Roman"/>
        <family val="1"/>
        <charset val="204"/>
      </rPr>
      <t>·</t>
    </r>
    <r>
      <rPr>
        <i/>
        <sz val="11"/>
        <color theme="1"/>
        <rFont val="Times New Roman"/>
        <family val="1"/>
        <charset val="204"/>
      </rPr>
      <t>W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vertAlign val="subscript"/>
        <sz val="11"/>
        <color theme="1"/>
        <rFont val="Times New Roman"/>
        <family val="1"/>
        <charset val="204"/>
      </rPr>
      <t>2пр</t>
    </r>
    <r>
      <rPr>
        <sz val="11"/>
        <color theme="1"/>
        <rFont val="Times New Roman"/>
        <family val="1"/>
        <charset val="204"/>
      </rPr>
      <t>(A)</t>
    </r>
    <r>
      <rPr>
        <i/>
        <sz val="11"/>
        <color theme="1"/>
        <rFont val="Times New Roman"/>
        <family val="1"/>
        <charset val="204"/>
      </rPr>
      <t>+m</t>
    </r>
    <r>
      <rPr>
        <i/>
        <vertAlign val="superscript"/>
        <sz val="11"/>
        <color theme="1"/>
        <rFont val="Times New Roman"/>
        <family val="1"/>
        <charset val="204"/>
      </rPr>
      <t>ВСР</t>
    </r>
    <r>
      <rPr>
        <i/>
        <vertAlign val="subscript"/>
        <sz val="11"/>
        <color theme="1"/>
        <rFont val="Times New Roman"/>
        <family val="1"/>
        <charset val="204"/>
      </rPr>
      <t>B</t>
    </r>
    <r>
      <rPr>
        <i/>
        <sz val="11"/>
        <color theme="1"/>
        <rFont val="Times New Roman"/>
        <family val="1"/>
        <charset val="204"/>
      </rPr>
      <t>·W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vertAlign val="subscript"/>
        <sz val="11"/>
        <color theme="1"/>
        <rFont val="Times New Roman"/>
        <family val="1"/>
        <charset val="204"/>
      </rPr>
      <t>2пр</t>
    </r>
    <r>
      <rPr>
        <sz val="11"/>
        <color theme="1"/>
        <rFont val="Times New Roman"/>
        <family val="1"/>
        <charset val="204"/>
      </rPr>
      <t>(ВСР)</t>
    </r>
  </si>
  <si>
    <r>
      <rPr>
        <i/>
        <sz val="11"/>
        <color theme="1"/>
        <rFont val="Times New Roman"/>
        <family val="1"/>
        <charset val="204"/>
      </rPr>
      <t>C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(B)</t>
    </r>
    <r>
      <rPr>
        <i/>
        <sz val="11"/>
        <color theme="1"/>
        <rFont val="Times New Roman"/>
        <family val="1"/>
        <charset val="204"/>
      </rPr>
      <t>=m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(B)</t>
    </r>
    <r>
      <rPr>
        <i/>
        <sz val="11"/>
        <color theme="1"/>
        <rFont val="Times New Roman"/>
        <family val="1"/>
        <charset val="204"/>
      </rPr>
      <t>/V</t>
    </r>
    <r>
      <rPr>
        <i/>
        <vertAlign val="superscript"/>
        <sz val="11"/>
        <color theme="1"/>
        <rFont val="Times New Roman"/>
        <family val="1"/>
        <charset val="204"/>
      </rPr>
      <t>Eth</t>
    </r>
    <r>
      <rPr>
        <sz val="11"/>
        <color theme="1"/>
        <rFont val="Times New Roman"/>
        <family val="1"/>
        <charset val="204"/>
      </rPr>
      <t>(B)</t>
    </r>
    <r>
      <rPr>
        <sz val="11"/>
        <color theme="1"/>
        <rFont val="Calibri"/>
        <family val="2"/>
        <charset val="204"/>
      </rPr>
      <t>·</t>
    </r>
    <r>
      <rPr>
        <sz val="11"/>
        <color theme="1"/>
        <rFont val="Times New Roman"/>
        <family val="1"/>
        <charset val="204"/>
      </rPr>
      <t>10</t>
    </r>
    <r>
      <rPr>
        <vertAlign val="superscript"/>
        <sz val="11"/>
        <color theme="1"/>
        <rFont val="Times New Roman"/>
        <family val="1"/>
        <charset val="204"/>
      </rPr>
      <t>6</t>
    </r>
    <r>
      <rPr>
        <sz val="11"/>
        <color theme="1"/>
        <rFont val="Times New Roman"/>
        <family val="1"/>
        <charset val="204"/>
      </rPr>
      <t/>
    </r>
  </si>
  <si>
    <r>
      <rPr>
        <i/>
        <sz val="11"/>
        <color theme="1"/>
        <rFont val="Times New Roman"/>
        <family val="1"/>
        <charset val="204"/>
      </rPr>
      <t>C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(D)</t>
    </r>
    <r>
      <rPr>
        <i/>
        <sz val="11"/>
        <color theme="1"/>
        <rFont val="Times New Roman"/>
        <family val="1"/>
        <charset val="204"/>
      </rPr>
      <t>=m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(D)</t>
    </r>
    <r>
      <rPr>
        <i/>
        <sz val="11"/>
        <color theme="1"/>
        <rFont val="Times New Roman"/>
        <family val="1"/>
        <charset val="204"/>
      </rPr>
      <t>/V</t>
    </r>
    <r>
      <rPr>
        <i/>
        <vertAlign val="superscript"/>
        <sz val="11"/>
        <color theme="1"/>
        <rFont val="Times New Roman"/>
        <family val="1"/>
        <charset val="204"/>
      </rPr>
      <t>Eth</t>
    </r>
    <r>
      <rPr>
        <sz val="11"/>
        <color theme="1"/>
        <rFont val="Times New Roman"/>
        <family val="1"/>
        <charset val="204"/>
      </rPr>
      <t>(D)</t>
    </r>
    <r>
      <rPr>
        <sz val="11"/>
        <color theme="1"/>
        <rFont val="Calibri"/>
        <family val="2"/>
        <charset val="204"/>
      </rPr>
      <t>·</t>
    </r>
    <r>
      <rPr>
        <sz val="11"/>
        <color theme="1"/>
        <rFont val="Times New Roman"/>
        <family val="1"/>
        <charset val="204"/>
      </rPr>
      <t>10</t>
    </r>
    <r>
      <rPr>
        <vertAlign val="superscript"/>
        <sz val="11"/>
        <color theme="1"/>
        <rFont val="Times New Roman"/>
        <family val="1"/>
        <charset val="204"/>
      </rPr>
      <t>6</t>
    </r>
    <r>
      <rPr>
        <sz val="11"/>
        <color theme="1"/>
        <rFont val="Times New Roman"/>
        <family val="1"/>
        <charset val="204"/>
      </rPr>
      <t/>
    </r>
  </si>
  <si>
    <r>
      <t>С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sz val="11"/>
        <color theme="1"/>
        <rFont val="Times New Roman"/>
        <family val="1"/>
        <charset val="204"/>
      </rPr>
      <t xml:space="preserve">(D), </t>
    </r>
    <r>
      <rPr>
        <b/>
        <i/>
        <sz val="11"/>
        <color theme="1"/>
        <rFont val="Times New Roman"/>
        <family val="1"/>
        <charset val="204"/>
      </rPr>
      <t>С</t>
    </r>
    <r>
      <rPr>
        <b/>
        <i/>
        <vertAlign val="superscript"/>
        <sz val="11"/>
        <color theme="1"/>
        <rFont val="Times New Roman"/>
        <family val="1"/>
        <charset val="204"/>
      </rPr>
      <t>Eth</t>
    </r>
    <r>
      <rPr>
        <b/>
        <sz val="11"/>
        <color theme="1"/>
        <rFont val="Times New Roman"/>
        <family val="1"/>
        <charset val="204"/>
      </rPr>
      <t>(D)</t>
    </r>
    <r>
      <rPr>
        <b/>
        <i/>
        <sz val="11"/>
        <color theme="1"/>
        <rFont val="Times New Roman"/>
        <family val="1"/>
        <charset val="204"/>
      </rPr>
      <t xml:space="preserve">, </t>
    </r>
    <r>
      <rPr>
        <b/>
        <sz val="11"/>
        <color theme="1"/>
        <rFont val="Times New Roman"/>
        <family val="1"/>
        <charset val="204"/>
      </rPr>
      <t>мг/л АА</t>
    </r>
  </si>
  <si>
    <r>
      <rPr>
        <i/>
        <sz val="11"/>
        <color theme="1"/>
        <rFont val="Times New Roman"/>
        <family val="1"/>
        <charset val="204"/>
      </rPr>
      <t>C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(1)</t>
    </r>
    <r>
      <rPr>
        <i/>
        <sz val="11"/>
        <color theme="1"/>
        <rFont val="Times New Roman"/>
        <family val="1"/>
        <charset val="204"/>
      </rPr>
      <t>=m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(1)</t>
    </r>
    <r>
      <rPr>
        <i/>
        <sz val="11"/>
        <color theme="1"/>
        <rFont val="Times New Roman"/>
        <family val="1"/>
        <charset val="204"/>
      </rPr>
      <t>/V</t>
    </r>
    <r>
      <rPr>
        <i/>
        <vertAlign val="superscript"/>
        <sz val="11"/>
        <color theme="1"/>
        <rFont val="Times New Roman"/>
        <family val="1"/>
        <charset val="204"/>
      </rPr>
      <t>Eth</t>
    </r>
    <r>
      <rPr>
        <sz val="11"/>
        <color theme="1"/>
        <rFont val="Times New Roman"/>
        <family val="1"/>
        <charset val="204"/>
      </rPr>
      <t>(1)</t>
    </r>
    <r>
      <rPr>
        <sz val="11"/>
        <color theme="1"/>
        <rFont val="Calibri"/>
        <family val="2"/>
        <charset val="204"/>
      </rPr>
      <t>·</t>
    </r>
    <r>
      <rPr>
        <sz val="11"/>
        <color theme="1"/>
        <rFont val="Times New Roman"/>
        <family val="1"/>
        <charset val="204"/>
      </rPr>
      <t>10</t>
    </r>
    <r>
      <rPr>
        <vertAlign val="superscript"/>
        <sz val="11"/>
        <color theme="1"/>
        <rFont val="Times New Roman"/>
        <family val="1"/>
        <charset val="204"/>
      </rPr>
      <t>6</t>
    </r>
    <r>
      <rPr>
        <sz val="11"/>
        <color theme="1"/>
        <rFont val="Times New Roman"/>
        <family val="1"/>
        <charset val="204"/>
      </rPr>
      <t/>
    </r>
  </si>
  <si>
    <r>
      <t>С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sz val="11"/>
        <color theme="1"/>
        <rFont val="Times New Roman"/>
        <family val="1"/>
        <charset val="204"/>
      </rPr>
      <t xml:space="preserve">(1), </t>
    </r>
    <r>
      <rPr>
        <b/>
        <i/>
        <sz val="11"/>
        <color theme="1"/>
        <rFont val="Times New Roman"/>
        <family val="1"/>
        <charset val="204"/>
      </rPr>
      <t>С</t>
    </r>
    <r>
      <rPr>
        <b/>
        <i/>
        <vertAlign val="superscript"/>
        <sz val="11"/>
        <color theme="1"/>
        <rFont val="Times New Roman"/>
        <family val="1"/>
        <charset val="204"/>
      </rPr>
      <t>Eth</t>
    </r>
    <r>
      <rPr>
        <b/>
        <sz val="11"/>
        <color theme="1"/>
        <rFont val="Times New Roman"/>
        <family val="1"/>
        <charset val="204"/>
      </rPr>
      <t>(1)</t>
    </r>
    <r>
      <rPr>
        <b/>
        <i/>
        <sz val="11"/>
        <color theme="1"/>
        <rFont val="Times New Roman"/>
        <family val="1"/>
        <charset val="204"/>
      </rPr>
      <t xml:space="preserve">, </t>
    </r>
    <r>
      <rPr>
        <b/>
        <sz val="11"/>
        <color theme="1"/>
        <rFont val="Times New Roman"/>
        <family val="1"/>
        <charset val="204"/>
      </rPr>
      <t>мг/л АА</t>
    </r>
  </si>
  <si>
    <r>
      <rPr>
        <i/>
        <sz val="11"/>
        <color theme="1"/>
        <rFont val="Times New Roman"/>
        <family val="1"/>
        <charset val="204"/>
      </rPr>
      <t>C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(2)</t>
    </r>
    <r>
      <rPr>
        <i/>
        <sz val="11"/>
        <color theme="1"/>
        <rFont val="Times New Roman"/>
        <family val="1"/>
        <charset val="204"/>
      </rPr>
      <t>=m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(2)</t>
    </r>
    <r>
      <rPr>
        <i/>
        <sz val="11"/>
        <color theme="1"/>
        <rFont val="Times New Roman"/>
        <family val="1"/>
        <charset val="204"/>
      </rPr>
      <t>/V</t>
    </r>
    <r>
      <rPr>
        <i/>
        <vertAlign val="superscript"/>
        <sz val="11"/>
        <color theme="1"/>
        <rFont val="Times New Roman"/>
        <family val="1"/>
        <charset val="204"/>
      </rPr>
      <t>Eth</t>
    </r>
    <r>
      <rPr>
        <sz val="11"/>
        <color theme="1"/>
        <rFont val="Times New Roman"/>
        <family val="1"/>
        <charset val="204"/>
      </rPr>
      <t>(2)</t>
    </r>
    <r>
      <rPr>
        <sz val="11"/>
        <color theme="1"/>
        <rFont val="Calibri"/>
        <family val="2"/>
        <charset val="204"/>
      </rPr>
      <t>·</t>
    </r>
    <r>
      <rPr>
        <sz val="11"/>
        <color theme="1"/>
        <rFont val="Times New Roman"/>
        <family val="1"/>
        <charset val="204"/>
      </rPr>
      <t>10</t>
    </r>
    <r>
      <rPr>
        <vertAlign val="superscript"/>
        <sz val="11"/>
        <color theme="1"/>
        <rFont val="Times New Roman"/>
        <family val="1"/>
        <charset val="204"/>
      </rPr>
      <t>6</t>
    </r>
    <r>
      <rPr>
        <sz val="11"/>
        <color theme="1"/>
        <rFont val="Times New Roman"/>
        <family val="1"/>
        <charset val="204"/>
      </rPr>
      <t/>
    </r>
  </si>
  <si>
    <r>
      <t>С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sz val="11"/>
        <color theme="1"/>
        <rFont val="Times New Roman"/>
        <family val="1"/>
        <charset val="204"/>
      </rPr>
      <t xml:space="preserve">(2), </t>
    </r>
    <r>
      <rPr>
        <b/>
        <i/>
        <sz val="11"/>
        <color theme="1"/>
        <rFont val="Times New Roman"/>
        <family val="1"/>
        <charset val="204"/>
      </rPr>
      <t>С</t>
    </r>
    <r>
      <rPr>
        <b/>
        <i/>
        <vertAlign val="superscript"/>
        <sz val="11"/>
        <color theme="1"/>
        <rFont val="Times New Roman"/>
        <family val="1"/>
        <charset val="204"/>
      </rPr>
      <t>Eth</t>
    </r>
    <r>
      <rPr>
        <b/>
        <sz val="11"/>
        <color theme="1"/>
        <rFont val="Times New Roman"/>
        <family val="1"/>
        <charset val="204"/>
      </rPr>
      <t>(2)</t>
    </r>
    <r>
      <rPr>
        <b/>
        <i/>
        <sz val="11"/>
        <color theme="1"/>
        <rFont val="Times New Roman"/>
        <family val="1"/>
        <charset val="204"/>
      </rPr>
      <t xml:space="preserve">, </t>
    </r>
    <r>
      <rPr>
        <b/>
        <sz val="11"/>
        <color theme="1"/>
        <rFont val="Times New Roman"/>
        <family val="1"/>
        <charset val="204"/>
      </rPr>
      <t>мг/л АА</t>
    </r>
  </si>
  <si>
    <r>
      <rPr>
        <i/>
        <sz val="11"/>
        <color theme="1"/>
        <rFont val="Times New Roman"/>
        <family val="1"/>
        <charset val="204"/>
      </rPr>
      <t>C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(3)</t>
    </r>
    <r>
      <rPr>
        <i/>
        <sz val="11"/>
        <color theme="1"/>
        <rFont val="Times New Roman"/>
        <family val="1"/>
        <charset val="204"/>
      </rPr>
      <t>=m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(3)</t>
    </r>
    <r>
      <rPr>
        <i/>
        <sz val="11"/>
        <color theme="1"/>
        <rFont val="Times New Roman"/>
        <family val="1"/>
        <charset val="204"/>
      </rPr>
      <t>/V</t>
    </r>
    <r>
      <rPr>
        <i/>
        <vertAlign val="superscript"/>
        <sz val="11"/>
        <color theme="1"/>
        <rFont val="Times New Roman"/>
        <family val="1"/>
        <charset val="204"/>
      </rPr>
      <t>Eth</t>
    </r>
    <r>
      <rPr>
        <sz val="11"/>
        <color theme="1"/>
        <rFont val="Times New Roman"/>
        <family val="1"/>
        <charset val="204"/>
      </rPr>
      <t>(3)</t>
    </r>
    <r>
      <rPr>
        <sz val="11"/>
        <color theme="1"/>
        <rFont val="Calibri"/>
        <family val="2"/>
        <charset val="204"/>
      </rPr>
      <t>·</t>
    </r>
    <r>
      <rPr>
        <sz val="11"/>
        <color theme="1"/>
        <rFont val="Times New Roman"/>
        <family val="1"/>
        <charset val="204"/>
      </rPr>
      <t>10</t>
    </r>
    <r>
      <rPr>
        <vertAlign val="superscript"/>
        <sz val="11"/>
        <color theme="1"/>
        <rFont val="Times New Roman"/>
        <family val="1"/>
        <charset val="204"/>
      </rPr>
      <t>6</t>
    </r>
    <r>
      <rPr>
        <sz val="11"/>
        <color theme="1"/>
        <rFont val="Times New Roman"/>
        <family val="1"/>
        <charset val="204"/>
      </rPr>
      <t/>
    </r>
  </si>
  <si>
    <r>
      <t>С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sz val="11"/>
        <color theme="1"/>
        <rFont val="Times New Roman"/>
        <family val="1"/>
        <charset val="204"/>
      </rPr>
      <t xml:space="preserve">(3), </t>
    </r>
    <r>
      <rPr>
        <b/>
        <i/>
        <sz val="11"/>
        <color theme="1"/>
        <rFont val="Times New Roman"/>
        <family val="1"/>
        <charset val="204"/>
      </rPr>
      <t>С</t>
    </r>
    <r>
      <rPr>
        <b/>
        <i/>
        <vertAlign val="superscript"/>
        <sz val="11"/>
        <color theme="1"/>
        <rFont val="Times New Roman"/>
        <family val="1"/>
        <charset val="204"/>
      </rPr>
      <t>Eth</t>
    </r>
    <r>
      <rPr>
        <b/>
        <sz val="11"/>
        <color theme="1"/>
        <rFont val="Times New Roman"/>
        <family val="1"/>
        <charset val="204"/>
      </rPr>
      <t>(3)</t>
    </r>
    <r>
      <rPr>
        <b/>
        <i/>
        <sz val="11"/>
        <color theme="1"/>
        <rFont val="Times New Roman"/>
        <family val="1"/>
        <charset val="204"/>
      </rPr>
      <t xml:space="preserve">, </t>
    </r>
    <r>
      <rPr>
        <b/>
        <sz val="11"/>
        <color theme="1"/>
        <rFont val="Times New Roman"/>
        <family val="1"/>
        <charset val="204"/>
      </rPr>
      <t>мг/л АА</t>
    </r>
  </si>
  <si>
    <r>
      <rPr>
        <i/>
        <sz val="11"/>
        <color theme="1"/>
        <rFont val="Times New Roman"/>
        <family val="1"/>
        <charset val="204"/>
      </rPr>
      <t>C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(C)</t>
    </r>
    <r>
      <rPr>
        <i/>
        <sz val="11"/>
        <color theme="1"/>
        <rFont val="Times New Roman"/>
        <family val="1"/>
        <charset val="204"/>
      </rPr>
      <t>=m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(C)</t>
    </r>
    <r>
      <rPr>
        <i/>
        <sz val="11"/>
        <color theme="1"/>
        <rFont val="Times New Roman"/>
        <family val="1"/>
        <charset val="204"/>
      </rPr>
      <t>/V</t>
    </r>
    <r>
      <rPr>
        <i/>
        <vertAlign val="superscript"/>
        <sz val="11"/>
        <color theme="1"/>
        <rFont val="Times New Roman"/>
        <family val="1"/>
        <charset val="204"/>
      </rPr>
      <t>Eth</t>
    </r>
    <r>
      <rPr>
        <sz val="11"/>
        <color theme="1"/>
        <rFont val="Times New Roman"/>
        <family val="1"/>
        <charset val="204"/>
      </rPr>
      <t>(C)</t>
    </r>
    <r>
      <rPr>
        <sz val="11"/>
        <color theme="1"/>
        <rFont val="Calibri"/>
        <family val="2"/>
        <charset val="204"/>
      </rPr>
      <t>·</t>
    </r>
    <r>
      <rPr>
        <sz val="11"/>
        <color theme="1"/>
        <rFont val="Times New Roman"/>
        <family val="1"/>
        <charset val="204"/>
      </rPr>
      <t>10</t>
    </r>
    <r>
      <rPr>
        <vertAlign val="superscript"/>
        <sz val="11"/>
        <color theme="1"/>
        <rFont val="Times New Roman"/>
        <family val="1"/>
        <charset val="204"/>
      </rPr>
      <t>6</t>
    </r>
    <r>
      <rPr>
        <sz val="11"/>
        <color theme="1"/>
        <rFont val="Times New Roman"/>
        <family val="1"/>
        <charset val="204"/>
      </rPr>
      <t/>
    </r>
  </si>
  <si>
    <r>
      <t>С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sz val="11"/>
        <color theme="1"/>
        <rFont val="Times New Roman"/>
        <family val="1"/>
        <charset val="204"/>
      </rPr>
      <t xml:space="preserve">(C), </t>
    </r>
    <r>
      <rPr>
        <b/>
        <i/>
        <sz val="11"/>
        <color theme="1"/>
        <rFont val="Times New Roman"/>
        <family val="1"/>
        <charset val="204"/>
      </rPr>
      <t>С</t>
    </r>
    <r>
      <rPr>
        <b/>
        <i/>
        <vertAlign val="superscript"/>
        <sz val="11"/>
        <color theme="1"/>
        <rFont val="Times New Roman"/>
        <family val="1"/>
        <charset val="204"/>
      </rPr>
      <t>Eth</t>
    </r>
    <r>
      <rPr>
        <b/>
        <sz val="11"/>
        <color theme="1"/>
        <rFont val="Times New Roman"/>
        <family val="1"/>
        <charset val="204"/>
      </rPr>
      <t>(C)</t>
    </r>
    <r>
      <rPr>
        <b/>
        <i/>
        <sz val="11"/>
        <color theme="1"/>
        <rFont val="Times New Roman"/>
        <family val="1"/>
        <charset val="204"/>
      </rPr>
      <t xml:space="preserve">, </t>
    </r>
    <r>
      <rPr>
        <b/>
        <sz val="11"/>
        <color theme="1"/>
        <rFont val="Times New Roman"/>
        <family val="1"/>
        <charset val="204"/>
      </rPr>
      <t>мг/л АА</t>
    </r>
  </si>
  <si>
    <t xml:space="preserve"> Масса колбы с крышкой со всеми веществами, г</t>
  </si>
  <si>
    <r>
      <rPr>
        <i/>
        <sz val="11"/>
        <color theme="1"/>
        <rFont val="Times New Roman"/>
        <family val="1"/>
        <charset val="204"/>
      </rPr>
      <t>m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(1)</t>
    </r>
    <r>
      <rPr>
        <i/>
        <sz val="11"/>
        <color theme="1"/>
        <rFont val="Times New Roman"/>
        <family val="1"/>
        <charset val="204"/>
      </rPr>
      <t>=m</t>
    </r>
    <r>
      <rPr>
        <i/>
        <vertAlign val="superscript"/>
        <sz val="11"/>
        <color theme="1"/>
        <rFont val="Times New Roman"/>
        <family val="1"/>
        <charset val="204"/>
      </rPr>
      <t>A</t>
    </r>
    <r>
      <rPr>
        <i/>
        <vertAlign val="sub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·</t>
    </r>
    <r>
      <rPr>
        <i/>
        <sz val="11"/>
        <color theme="1"/>
        <rFont val="Times New Roman"/>
        <family val="1"/>
        <charset val="204"/>
      </rPr>
      <t>W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vertAlign val="subscript"/>
        <sz val="11"/>
        <color theme="1"/>
        <rFont val="Times New Roman"/>
        <family val="1"/>
        <charset val="204"/>
      </rPr>
      <t>2пр</t>
    </r>
    <r>
      <rPr>
        <sz val="11"/>
        <color theme="1"/>
        <rFont val="Times New Roman"/>
        <family val="1"/>
        <charset val="204"/>
      </rPr>
      <t>(A)</t>
    </r>
    <r>
      <rPr>
        <i/>
        <sz val="11"/>
        <color theme="1"/>
        <rFont val="Times New Roman"/>
        <family val="1"/>
        <charset val="204"/>
      </rPr>
      <t>+m</t>
    </r>
    <r>
      <rPr>
        <i/>
        <vertAlign val="superscript"/>
        <sz val="11"/>
        <color theme="1"/>
        <rFont val="Times New Roman"/>
        <family val="1"/>
        <charset val="204"/>
      </rPr>
      <t>ВСР</t>
    </r>
    <r>
      <rPr>
        <i/>
        <vertAlign val="subscript"/>
        <sz val="11"/>
        <color theme="1"/>
        <rFont val="Times New Roman"/>
        <family val="1"/>
        <charset val="204"/>
      </rPr>
      <t>1</t>
    </r>
    <r>
      <rPr>
        <i/>
        <sz val="11"/>
        <color theme="1"/>
        <rFont val="Times New Roman"/>
        <family val="1"/>
        <charset val="204"/>
      </rPr>
      <t>·W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vertAlign val="subscript"/>
        <sz val="11"/>
        <color theme="1"/>
        <rFont val="Times New Roman"/>
        <family val="1"/>
        <charset val="204"/>
      </rPr>
      <t>2пр</t>
    </r>
    <r>
      <rPr>
        <sz val="11"/>
        <color theme="1"/>
        <rFont val="Times New Roman"/>
        <family val="1"/>
        <charset val="204"/>
      </rPr>
      <t>(ВСР)</t>
    </r>
  </si>
  <si>
    <r>
      <rPr>
        <i/>
        <sz val="11"/>
        <color theme="1"/>
        <rFont val="Times New Roman"/>
        <family val="1"/>
        <charset val="204"/>
      </rPr>
      <t>m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(3)</t>
    </r>
    <r>
      <rPr>
        <i/>
        <sz val="11"/>
        <color theme="1"/>
        <rFont val="Times New Roman"/>
        <family val="1"/>
        <charset val="204"/>
      </rPr>
      <t>=m</t>
    </r>
    <r>
      <rPr>
        <i/>
        <vertAlign val="superscript"/>
        <sz val="11"/>
        <color theme="1"/>
        <rFont val="Times New Roman"/>
        <family val="1"/>
        <charset val="204"/>
      </rPr>
      <t>C</t>
    </r>
    <r>
      <rPr>
        <i/>
        <vertAlign val="sub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·</t>
    </r>
    <r>
      <rPr>
        <i/>
        <sz val="11"/>
        <color theme="1"/>
        <rFont val="Times New Roman"/>
        <family val="1"/>
        <charset val="204"/>
      </rPr>
      <t>W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vertAlign val="subscript"/>
        <sz val="11"/>
        <color theme="1"/>
        <rFont val="Times New Roman"/>
        <family val="1"/>
        <charset val="204"/>
      </rPr>
      <t>2пр</t>
    </r>
    <r>
      <rPr>
        <sz val="11"/>
        <color theme="1"/>
        <rFont val="Times New Roman"/>
        <family val="1"/>
        <charset val="204"/>
      </rPr>
      <t>(C)</t>
    </r>
    <r>
      <rPr>
        <i/>
        <sz val="11"/>
        <color theme="1"/>
        <rFont val="Times New Roman"/>
        <family val="1"/>
        <charset val="204"/>
      </rPr>
      <t>+m</t>
    </r>
    <r>
      <rPr>
        <i/>
        <vertAlign val="superscript"/>
        <sz val="11"/>
        <color theme="1"/>
        <rFont val="Times New Roman"/>
        <family val="1"/>
        <charset val="204"/>
      </rPr>
      <t>ВСР</t>
    </r>
    <r>
      <rPr>
        <i/>
        <vertAlign val="subscript"/>
        <sz val="11"/>
        <color theme="1"/>
        <rFont val="Times New Roman"/>
        <family val="1"/>
        <charset val="204"/>
      </rPr>
      <t>3</t>
    </r>
    <r>
      <rPr>
        <i/>
        <sz val="11"/>
        <color theme="1"/>
        <rFont val="Times New Roman"/>
        <family val="1"/>
        <charset val="204"/>
      </rPr>
      <t>·W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vertAlign val="subscript"/>
        <sz val="11"/>
        <color theme="1"/>
        <rFont val="Times New Roman"/>
        <family val="1"/>
        <charset val="204"/>
      </rPr>
      <t>2пр</t>
    </r>
    <r>
      <rPr>
        <sz val="11"/>
        <color theme="1"/>
        <rFont val="Times New Roman"/>
        <family val="1"/>
        <charset val="204"/>
      </rPr>
      <t>(ВСР)</t>
    </r>
  </si>
  <si>
    <r>
      <rPr>
        <i/>
        <sz val="11"/>
        <color theme="1"/>
        <rFont val="Times New Roman"/>
        <family val="1"/>
        <charset val="204"/>
      </rPr>
      <t>m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(2)</t>
    </r>
    <r>
      <rPr>
        <i/>
        <sz val="11"/>
        <color theme="1"/>
        <rFont val="Times New Roman"/>
        <family val="1"/>
        <charset val="204"/>
      </rPr>
      <t>=m</t>
    </r>
    <r>
      <rPr>
        <i/>
        <vertAlign val="superscript"/>
        <sz val="11"/>
        <color theme="1"/>
        <rFont val="Times New Roman"/>
        <family val="1"/>
        <charset val="204"/>
      </rPr>
      <t>C</t>
    </r>
    <r>
      <rPr>
        <i/>
        <vertAlign val="sub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·</t>
    </r>
    <r>
      <rPr>
        <i/>
        <sz val="11"/>
        <color theme="1"/>
        <rFont val="Times New Roman"/>
        <family val="1"/>
        <charset val="204"/>
      </rPr>
      <t>W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vertAlign val="subscript"/>
        <sz val="11"/>
        <color theme="1"/>
        <rFont val="Times New Roman"/>
        <family val="1"/>
        <charset val="204"/>
      </rPr>
      <t>2пр</t>
    </r>
    <r>
      <rPr>
        <sz val="11"/>
        <color theme="1"/>
        <rFont val="Times New Roman"/>
        <family val="1"/>
        <charset val="204"/>
      </rPr>
      <t>(C)</t>
    </r>
    <r>
      <rPr>
        <i/>
        <sz val="11"/>
        <color theme="1"/>
        <rFont val="Times New Roman"/>
        <family val="1"/>
        <charset val="204"/>
      </rPr>
      <t>+m</t>
    </r>
    <r>
      <rPr>
        <i/>
        <vertAlign val="superscript"/>
        <sz val="11"/>
        <color theme="1"/>
        <rFont val="Times New Roman"/>
        <family val="1"/>
        <charset val="204"/>
      </rPr>
      <t>ВСР</t>
    </r>
    <r>
      <rPr>
        <i/>
        <vertAlign val="subscript"/>
        <sz val="11"/>
        <color theme="1"/>
        <rFont val="Times New Roman"/>
        <family val="1"/>
        <charset val="204"/>
      </rPr>
      <t>2</t>
    </r>
    <r>
      <rPr>
        <i/>
        <sz val="11"/>
        <color theme="1"/>
        <rFont val="Times New Roman"/>
        <family val="1"/>
        <charset val="204"/>
      </rPr>
      <t>·W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vertAlign val="subscript"/>
        <sz val="11"/>
        <color theme="1"/>
        <rFont val="Times New Roman"/>
        <family val="1"/>
        <charset val="204"/>
      </rPr>
      <t>2пр</t>
    </r>
    <r>
      <rPr>
        <sz val="11"/>
        <color theme="1"/>
        <rFont val="Times New Roman"/>
        <family val="1"/>
        <charset val="204"/>
      </rPr>
      <t>(ВСР)</t>
    </r>
  </si>
  <si>
    <r>
      <rPr>
        <i/>
        <sz val="11"/>
        <color theme="1"/>
        <rFont val="Times New Roman"/>
        <family val="1"/>
        <charset val="204"/>
      </rPr>
      <t>m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vertAlign val="subscript"/>
        <sz val="11"/>
        <color theme="1"/>
        <rFont val="Times New Roman"/>
        <family val="1"/>
        <charset val="204"/>
      </rPr>
      <t>0пр</t>
    </r>
    <r>
      <rPr>
        <sz val="11"/>
        <color theme="1"/>
        <rFont val="Times New Roman"/>
        <family val="1"/>
        <charset val="204"/>
      </rPr>
      <t xml:space="preserve">(A) = </t>
    </r>
    <r>
      <rPr>
        <i/>
        <sz val="11"/>
        <color theme="1"/>
        <rFont val="Times New Roman"/>
        <family val="1"/>
        <charset val="204"/>
      </rPr>
      <t>m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vertAlign val="subscript"/>
        <sz val="11"/>
        <color theme="1"/>
        <rFont val="Times New Roman"/>
        <family val="1"/>
        <charset val="204"/>
      </rPr>
      <t>A</t>
    </r>
    <r>
      <rPr>
        <i/>
        <sz val="11"/>
        <color theme="1"/>
        <rFont val="Times New Roman"/>
        <family val="1"/>
        <charset val="204"/>
      </rPr>
      <t>· W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vertAlign val="subscript"/>
        <sz val="11"/>
        <color theme="1"/>
        <rFont val="Times New Roman"/>
        <family val="1"/>
        <charset val="204"/>
      </rPr>
      <t>i</t>
    </r>
  </si>
  <si>
    <r>
      <t>W</t>
    </r>
    <r>
      <rPr>
        <i/>
        <vertAlign val="superscript"/>
        <sz val="11"/>
        <rFont val="Times New Roman"/>
        <family val="1"/>
        <charset val="204"/>
      </rPr>
      <t>i</t>
    </r>
    <r>
      <rPr>
        <vertAlign val="subscript"/>
        <sz val="11"/>
        <rFont val="Times New Roman"/>
        <family val="1"/>
        <charset val="204"/>
      </rPr>
      <t>0пр</t>
    </r>
    <r>
      <rPr>
        <sz val="11"/>
        <rFont val="Times New Roman"/>
        <family val="1"/>
        <charset val="204"/>
      </rPr>
      <t>(A)</t>
    </r>
    <r>
      <rPr>
        <i/>
        <sz val="11"/>
        <rFont val="Times New Roman"/>
        <family val="1"/>
        <charset val="204"/>
      </rPr>
      <t>= m</t>
    </r>
    <r>
      <rPr>
        <i/>
        <vertAlign val="superscript"/>
        <sz val="11"/>
        <rFont val="Times New Roman"/>
        <family val="1"/>
        <charset val="204"/>
      </rPr>
      <t>i</t>
    </r>
    <r>
      <rPr>
        <vertAlign val="subscript"/>
        <sz val="11"/>
        <rFont val="Times New Roman"/>
        <family val="1"/>
        <charset val="204"/>
      </rPr>
      <t>0пр</t>
    </r>
    <r>
      <rPr>
        <sz val="11"/>
        <rFont val="Times New Roman"/>
        <family val="1"/>
        <charset val="204"/>
      </rPr>
      <t>(A)</t>
    </r>
    <r>
      <rPr>
        <i/>
        <sz val="11"/>
        <rFont val="Times New Roman"/>
        <family val="1"/>
        <charset val="204"/>
      </rPr>
      <t>/M</t>
    </r>
    <r>
      <rPr>
        <i/>
        <vertAlign val="subscript"/>
        <sz val="11"/>
        <rFont val="Times New Roman"/>
        <family val="1"/>
        <charset val="204"/>
      </rPr>
      <t>A</t>
    </r>
  </si>
  <si>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i/>
        <vertAlign val="subscript"/>
        <sz val="11"/>
        <color theme="1"/>
        <rFont val="Times New Roman"/>
        <family val="1"/>
        <charset val="204"/>
      </rPr>
      <t xml:space="preserve">A </t>
    </r>
    <r>
      <rPr>
        <b/>
        <sz val="11"/>
        <color theme="1"/>
        <rFont val="Times New Roman"/>
        <family val="1"/>
        <charset val="204"/>
      </rPr>
      <t>(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Eth</t>
    </r>
    <r>
      <rPr>
        <b/>
        <i/>
        <vertAlign val="subscript"/>
        <sz val="11"/>
        <color theme="1"/>
        <rFont val="Times New Roman"/>
        <family val="1"/>
        <charset val="204"/>
      </rPr>
      <t xml:space="preserve">А,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ВСР</t>
    </r>
    <r>
      <rPr>
        <b/>
        <i/>
        <vertAlign val="subscript"/>
        <sz val="11"/>
        <color theme="1"/>
        <rFont val="Times New Roman"/>
        <family val="1"/>
        <charset val="204"/>
      </rPr>
      <t>A</t>
    </r>
    <r>
      <rPr>
        <b/>
        <sz val="11"/>
        <color theme="1"/>
        <rFont val="Times New Roman"/>
        <family val="1"/>
        <charset val="204"/>
      </rPr>
      <t>),   г</t>
    </r>
  </si>
  <si>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vertAlign val="subscript"/>
        <sz val="11"/>
        <color theme="1"/>
        <rFont val="Times New Roman"/>
        <family val="1"/>
        <charset val="204"/>
      </rPr>
      <t>0пр</t>
    </r>
    <r>
      <rPr>
        <b/>
        <sz val="11"/>
        <color theme="1"/>
        <rFont val="Times New Roman"/>
        <family val="1"/>
        <charset val="204"/>
      </rPr>
      <t xml:space="preserve">(A), </t>
    </r>
    <r>
      <rPr>
        <b/>
        <sz val="11"/>
        <color theme="1"/>
        <rFont val="Times New Roman"/>
        <family val="1"/>
        <charset val="204"/>
      </rPr>
      <t xml:space="preserve"> г</t>
    </r>
  </si>
  <si>
    <r>
      <t>W</t>
    </r>
    <r>
      <rPr>
        <b/>
        <i/>
        <vertAlign val="superscript"/>
        <sz val="11"/>
        <rFont val="Times New Roman"/>
        <family val="1"/>
        <charset val="204"/>
      </rPr>
      <t>i</t>
    </r>
    <r>
      <rPr>
        <b/>
        <vertAlign val="subscript"/>
        <sz val="11"/>
        <rFont val="Times New Roman"/>
        <family val="1"/>
        <charset val="204"/>
      </rPr>
      <t>0пр</t>
    </r>
    <r>
      <rPr>
        <b/>
        <sz val="11"/>
        <rFont val="Times New Roman"/>
        <family val="1"/>
        <charset val="204"/>
      </rPr>
      <t xml:space="preserve">(A), </t>
    </r>
    <r>
      <rPr>
        <b/>
        <i/>
        <sz val="11"/>
        <rFont val="Times New Roman"/>
        <family val="1"/>
        <charset val="204"/>
      </rPr>
      <t>W</t>
    </r>
    <r>
      <rPr>
        <b/>
        <i/>
        <vertAlign val="superscript"/>
        <sz val="11"/>
        <rFont val="Times New Roman"/>
        <family val="1"/>
        <charset val="204"/>
      </rPr>
      <t>Eth</t>
    </r>
    <r>
      <rPr>
        <b/>
        <vertAlign val="subscript"/>
        <sz val="11"/>
        <rFont val="Times New Roman"/>
        <family val="1"/>
        <charset val="204"/>
      </rPr>
      <t>0пр</t>
    </r>
    <r>
      <rPr>
        <b/>
        <sz val="11"/>
        <rFont val="Times New Roman"/>
        <family val="1"/>
        <charset val="204"/>
      </rPr>
      <t xml:space="preserve">(A), г/г </t>
    </r>
  </si>
  <si>
    <r>
      <rPr>
        <i/>
        <sz val="11"/>
        <color theme="1"/>
        <rFont val="Times New Roman"/>
        <family val="1"/>
        <charset val="204"/>
      </rPr>
      <t>m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i/>
        <vertAlign val="subscript"/>
        <sz val="11"/>
        <color theme="1"/>
        <rFont val="Times New Roman"/>
        <family val="1"/>
        <charset val="204"/>
      </rPr>
      <t>2</t>
    </r>
    <r>
      <rPr>
        <vertAlign val="subscript"/>
        <sz val="11"/>
        <color theme="1"/>
        <rFont val="Times New Roman"/>
        <family val="1"/>
        <charset val="204"/>
      </rPr>
      <t>пр</t>
    </r>
    <r>
      <rPr>
        <sz val="11"/>
        <color theme="1"/>
        <rFont val="Times New Roman"/>
        <family val="1"/>
        <charset val="204"/>
      </rPr>
      <t>(C)</t>
    </r>
    <r>
      <rPr>
        <i/>
        <sz val="11"/>
        <color theme="1"/>
        <rFont val="Times New Roman"/>
        <family val="1"/>
        <charset val="204"/>
      </rPr>
      <t>=m</t>
    </r>
    <r>
      <rPr>
        <i/>
        <vertAlign val="superscript"/>
        <sz val="11"/>
        <color theme="1"/>
        <rFont val="Times New Roman"/>
        <family val="1"/>
        <charset val="204"/>
      </rPr>
      <t>A</t>
    </r>
    <r>
      <rPr>
        <i/>
        <vertAlign val="subscript"/>
        <sz val="11"/>
        <color theme="1"/>
        <rFont val="Times New Roman"/>
        <family val="1"/>
        <charset val="204"/>
      </rPr>
      <t>С</t>
    </r>
    <r>
      <rPr>
        <sz val="11"/>
        <color theme="1"/>
        <rFont val="Times New Roman"/>
        <family val="1"/>
        <charset val="204"/>
      </rPr>
      <t>·</t>
    </r>
    <r>
      <rPr>
        <i/>
        <sz val="11"/>
        <color theme="1"/>
        <rFont val="Times New Roman"/>
        <family val="1"/>
        <charset val="204"/>
      </rPr>
      <t>W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vertAlign val="subscript"/>
        <sz val="11"/>
        <color theme="1"/>
        <rFont val="Times New Roman"/>
        <family val="1"/>
        <charset val="204"/>
      </rPr>
      <t>2пр</t>
    </r>
    <r>
      <rPr>
        <sz val="11"/>
        <color theme="1"/>
        <rFont val="Times New Roman"/>
        <family val="1"/>
        <charset val="204"/>
      </rPr>
      <t>(A)</t>
    </r>
    <r>
      <rPr>
        <i/>
        <sz val="11"/>
        <color theme="1"/>
        <rFont val="Times New Roman"/>
        <family val="1"/>
        <charset val="204"/>
      </rPr>
      <t>+m</t>
    </r>
    <r>
      <rPr>
        <i/>
        <vertAlign val="superscript"/>
        <sz val="11"/>
        <color theme="1"/>
        <rFont val="Times New Roman"/>
        <family val="1"/>
        <charset val="204"/>
      </rPr>
      <t>ВСР</t>
    </r>
    <r>
      <rPr>
        <i/>
        <vertAlign val="subscript"/>
        <sz val="11"/>
        <color theme="1"/>
        <rFont val="Times New Roman"/>
        <family val="1"/>
        <charset val="204"/>
      </rPr>
      <t>С</t>
    </r>
    <r>
      <rPr>
        <i/>
        <sz val="11"/>
        <color theme="1"/>
        <rFont val="Times New Roman"/>
        <family val="1"/>
        <charset val="204"/>
      </rPr>
      <t>·W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vertAlign val="subscript"/>
        <sz val="11"/>
        <color theme="1"/>
        <rFont val="Times New Roman"/>
        <family val="1"/>
        <charset val="204"/>
      </rPr>
      <t>2пр</t>
    </r>
    <r>
      <rPr>
        <sz val="11"/>
        <color theme="1"/>
        <rFont val="Times New Roman"/>
        <family val="1"/>
        <charset val="204"/>
      </rPr>
      <t>(ВСР)</t>
    </r>
  </si>
  <si>
    <t>Массовые доли компонентов  во 2-м приближении, г/г</t>
  </si>
  <si>
    <r>
      <t>W</t>
    </r>
    <r>
      <rPr>
        <i/>
        <vertAlign val="superscript"/>
        <sz val="11"/>
        <rFont val="Times New Roman"/>
        <family val="1"/>
        <charset val="204"/>
      </rPr>
      <t>i</t>
    </r>
    <r>
      <rPr>
        <vertAlign val="subscript"/>
        <sz val="11"/>
        <rFont val="Times New Roman"/>
        <family val="1"/>
        <charset val="204"/>
      </rPr>
      <t>2пр</t>
    </r>
    <r>
      <rPr>
        <sz val="11"/>
        <rFont val="Times New Roman"/>
        <family val="1"/>
        <charset val="204"/>
      </rPr>
      <t>(A)</t>
    </r>
    <r>
      <rPr>
        <i/>
        <sz val="11"/>
        <rFont val="Times New Roman"/>
        <family val="1"/>
        <charset val="204"/>
      </rPr>
      <t>= m</t>
    </r>
    <r>
      <rPr>
        <i/>
        <vertAlign val="superscript"/>
        <sz val="11"/>
        <rFont val="Times New Roman"/>
        <family val="1"/>
        <charset val="204"/>
      </rPr>
      <t>i</t>
    </r>
    <r>
      <rPr>
        <vertAlign val="subscript"/>
        <sz val="11"/>
        <rFont val="Times New Roman"/>
        <family val="1"/>
        <charset val="204"/>
      </rPr>
      <t>2пр</t>
    </r>
    <r>
      <rPr>
        <sz val="11"/>
        <rFont val="Times New Roman"/>
        <family val="1"/>
        <charset val="204"/>
      </rPr>
      <t>(A)</t>
    </r>
    <r>
      <rPr>
        <i/>
        <sz val="11"/>
        <rFont val="Times New Roman"/>
        <family val="1"/>
        <charset val="204"/>
      </rPr>
      <t>/M</t>
    </r>
    <r>
      <rPr>
        <i/>
        <vertAlign val="subscript"/>
        <sz val="11"/>
        <rFont val="Times New Roman"/>
        <family val="1"/>
        <charset val="204"/>
      </rPr>
      <t>A</t>
    </r>
  </si>
  <si>
    <r>
      <t>W</t>
    </r>
    <r>
      <rPr>
        <b/>
        <i/>
        <vertAlign val="superscript"/>
        <sz val="11"/>
        <rFont val="Times New Roman"/>
        <family val="1"/>
        <charset val="204"/>
      </rPr>
      <t>i</t>
    </r>
    <r>
      <rPr>
        <b/>
        <vertAlign val="subscript"/>
        <sz val="11"/>
        <rFont val="Times New Roman"/>
        <family val="1"/>
        <charset val="204"/>
      </rPr>
      <t>2пр</t>
    </r>
    <r>
      <rPr>
        <b/>
        <sz val="11"/>
        <rFont val="Times New Roman"/>
        <family val="1"/>
        <charset val="204"/>
      </rPr>
      <t xml:space="preserve">(A), </t>
    </r>
    <r>
      <rPr>
        <b/>
        <i/>
        <sz val="11"/>
        <rFont val="Times New Roman"/>
        <family val="1"/>
        <charset val="204"/>
      </rPr>
      <t>W</t>
    </r>
    <r>
      <rPr>
        <b/>
        <i/>
        <vertAlign val="superscript"/>
        <sz val="11"/>
        <rFont val="Times New Roman"/>
        <family val="1"/>
        <charset val="204"/>
      </rPr>
      <t>Eth</t>
    </r>
    <r>
      <rPr>
        <b/>
        <vertAlign val="subscript"/>
        <sz val="11"/>
        <rFont val="Times New Roman"/>
        <family val="1"/>
        <charset val="204"/>
      </rPr>
      <t>2пр</t>
    </r>
    <r>
      <rPr>
        <b/>
        <sz val="11"/>
        <rFont val="Times New Roman"/>
        <family val="1"/>
        <charset val="204"/>
      </rPr>
      <t xml:space="preserve">(A), г/г </t>
    </r>
  </si>
  <si>
    <t>Массовые доли компонентов в "А" в 0-м приближении, г/г</t>
  </si>
  <si>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vertAlign val="subscript"/>
        <sz val="11"/>
        <color theme="1"/>
        <rFont val="Times New Roman"/>
        <family val="1"/>
        <charset val="204"/>
      </rPr>
      <t>2пр</t>
    </r>
    <r>
      <rPr>
        <b/>
        <sz val="11"/>
        <color theme="1"/>
        <rFont val="Times New Roman"/>
        <family val="1"/>
        <charset val="204"/>
      </rPr>
      <t>(A),  г</t>
    </r>
  </si>
  <si>
    <r>
      <rPr>
        <b/>
        <i/>
        <sz val="11"/>
        <color theme="1"/>
        <rFont val="Times New Roman"/>
        <family val="1"/>
        <charset val="204"/>
      </rPr>
      <t>С</t>
    </r>
    <r>
      <rPr>
        <b/>
        <vertAlign val="subscript"/>
        <sz val="11"/>
        <color theme="1"/>
        <rFont val="Times New Roman"/>
        <family val="1"/>
        <charset val="204"/>
      </rPr>
      <t xml:space="preserve">0пр </t>
    </r>
    <r>
      <rPr>
        <b/>
        <sz val="11"/>
        <color theme="1"/>
        <rFont val="Times New Roman"/>
        <family val="1"/>
        <charset val="204"/>
      </rPr>
      <t>(C), мг/л АА</t>
    </r>
  </si>
  <si>
    <r>
      <rPr>
        <b/>
        <i/>
        <sz val="11"/>
        <color theme="1"/>
        <rFont val="Times New Roman"/>
        <family val="1"/>
        <charset val="204"/>
      </rPr>
      <t>W</t>
    </r>
    <r>
      <rPr>
        <b/>
        <vertAlign val="subscript"/>
        <sz val="11"/>
        <color theme="1"/>
        <rFont val="Times New Roman"/>
        <family val="1"/>
        <charset val="204"/>
      </rPr>
      <t xml:space="preserve">0пр </t>
    </r>
    <r>
      <rPr>
        <b/>
        <sz val="11"/>
        <color theme="1"/>
        <rFont val="Times New Roman"/>
        <family val="1"/>
        <charset val="204"/>
      </rPr>
      <t>(C), г/г</t>
    </r>
  </si>
  <si>
    <r>
      <t xml:space="preserve">Сумма объёмов примесей, </t>
    </r>
    <r>
      <rPr>
        <i/>
        <sz val="11"/>
        <color theme="1"/>
        <rFont val="Times New Roman"/>
        <family val="1"/>
        <charset val="204"/>
      </rPr>
      <t>V</t>
    </r>
    <r>
      <rPr>
        <i/>
        <vertAlign val="subscript"/>
        <sz val="11"/>
        <color theme="1"/>
        <rFont val="Times New Roman"/>
        <family val="1"/>
        <charset val="204"/>
      </rPr>
      <t>Σi</t>
    </r>
    <r>
      <rPr>
        <sz val="11"/>
        <color theme="1"/>
        <rFont val="Times New Roman"/>
        <family val="1"/>
        <charset val="204"/>
      </rPr>
      <t>, мл</t>
    </r>
  </si>
  <si>
    <t>ВВЕДИТЕ значения площади пиков для ВСР:</t>
  </si>
  <si>
    <t xml:space="preserve"> ВВЕДИТЕ значения площади пиков для образца С:</t>
  </si>
  <si>
    <r>
      <rPr>
        <b/>
        <i/>
        <sz val="11"/>
        <color rgb="FF0000FF"/>
        <rFont val="Times New Roman"/>
        <family val="1"/>
        <charset val="204"/>
      </rPr>
      <t>A</t>
    </r>
    <r>
      <rPr>
        <b/>
        <i/>
        <vertAlign val="superscript"/>
        <sz val="11"/>
        <color rgb="FF0000FF"/>
        <rFont val="Times New Roman"/>
        <family val="1"/>
        <charset val="204"/>
      </rPr>
      <t>i</t>
    </r>
    <r>
      <rPr>
        <b/>
        <i/>
        <vertAlign val="subscript"/>
        <sz val="11"/>
        <color rgb="FF0000FF"/>
        <rFont val="Times New Roman"/>
        <family val="1"/>
        <charset val="204"/>
      </rPr>
      <t>1</t>
    </r>
    <r>
      <rPr>
        <b/>
        <sz val="11"/>
        <color rgb="FF0000FF"/>
        <rFont val="Times New Roman"/>
        <family val="1"/>
        <charset val="204"/>
      </rPr>
      <t>(С), мВ·мин</t>
    </r>
  </si>
  <si>
    <r>
      <rPr>
        <b/>
        <i/>
        <sz val="11"/>
        <color theme="1"/>
        <rFont val="Times New Roman"/>
        <family val="1"/>
        <charset val="204"/>
      </rPr>
      <t>RRF</t>
    </r>
    <r>
      <rPr>
        <b/>
        <vertAlign val="subscript"/>
        <sz val="11"/>
        <color theme="1"/>
        <rFont val="Times New Roman"/>
        <family val="1"/>
        <charset val="204"/>
      </rPr>
      <t xml:space="preserve">0пр </t>
    </r>
  </si>
  <si>
    <t>Масса компонентов в растворе "А" в 0-м приближении, г</t>
  </si>
  <si>
    <r>
      <t>C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vertAlign val="subscript"/>
        <sz val="11"/>
        <color theme="1"/>
        <rFont val="Times New Roman"/>
        <family val="1"/>
        <charset val="204"/>
      </rPr>
      <t>1пр</t>
    </r>
    <r>
      <rPr>
        <b/>
        <sz val="11"/>
        <color theme="1"/>
        <rFont val="Times New Roman"/>
        <family val="1"/>
        <charset val="204"/>
      </rPr>
      <t>(ВСР)</t>
    </r>
    <r>
      <rPr>
        <b/>
        <i/>
        <sz val="11"/>
        <color theme="1"/>
        <rFont val="Times New Roman"/>
        <family val="1"/>
        <charset val="204"/>
      </rPr>
      <t xml:space="preserve">, </t>
    </r>
    <r>
      <rPr>
        <b/>
        <sz val="11"/>
        <color theme="1"/>
        <rFont val="Times New Roman"/>
        <family val="1"/>
        <charset val="204"/>
      </rPr>
      <t>мг/л АА</t>
    </r>
  </si>
  <si>
    <t>Концентрация компонентов в ВСР        в 1-м приближении,      мг/л АА</t>
  </si>
  <si>
    <t>Массовые доли компонентов в ВСР,           1-е приближение, г/г</t>
  </si>
  <si>
    <r>
      <t>W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vertAlign val="subscript"/>
        <sz val="11"/>
        <color theme="1"/>
        <rFont val="Times New Roman"/>
        <family val="1"/>
        <charset val="204"/>
      </rPr>
      <t>1пр</t>
    </r>
    <r>
      <rPr>
        <b/>
        <i/>
        <vertAlign val="subscript"/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(ВСР), г/г</t>
    </r>
  </si>
  <si>
    <r>
      <t>W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vertAlign val="subscript"/>
        <sz val="11"/>
        <color theme="1"/>
        <rFont val="Times New Roman"/>
        <family val="1"/>
        <charset val="204"/>
      </rPr>
      <t>2пр</t>
    </r>
    <r>
      <rPr>
        <b/>
        <i/>
        <vertAlign val="subscript"/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(ВСР), г/г</t>
    </r>
  </si>
  <si>
    <t>Концентрация компонентов в ВСР        в 2-м приближении,      мг/л АА</t>
  </si>
  <si>
    <r>
      <t>C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vertAlign val="subscript"/>
        <sz val="11"/>
        <color theme="1"/>
        <rFont val="Times New Roman"/>
        <family val="1"/>
        <charset val="204"/>
      </rPr>
      <t>2пр</t>
    </r>
    <r>
      <rPr>
        <b/>
        <sz val="11"/>
        <color theme="1"/>
        <rFont val="Times New Roman"/>
        <family val="1"/>
        <charset val="204"/>
      </rPr>
      <t>(ВСР)</t>
    </r>
    <r>
      <rPr>
        <b/>
        <i/>
        <sz val="11"/>
        <color theme="1"/>
        <rFont val="Times New Roman"/>
        <family val="1"/>
        <charset val="204"/>
      </rPr>
      <t xml:space="preserve">, </t>
    </r>
    <r>
      <rPr>
        <b/>
        <sz val="11"/>
        <color theme="1"/>
        <rFont val="Times New Roman"/>
        <family val="1"/>
        <charset val="204"/>
      </rPr>
      <t>мг/л АА</t>
    </r>
  </si>
  <si>
    <r>
      <t>W</t>
    </r>
    <r>
      <rPr>
        <i/>
        <vertAlign val="superscript"/>
        <sz val="11"/>
        <rFont val="Times New Roman"/>
        <family val="1"/>
        <charset val="204"/>
      </rPr>
      <t>i</t>
    </r>
    <r>
      <rPr>
        <vertAlign val="subscript"/>
        <sz val="11"/>
        <rFont val="Times New Roman"/>
        <family val="1"/>
        <charset val="204"/>
      </rPr>
      <t>1пр</t>
    </r>
    <r>
      <rPr>
        <sz val="11"/>
        <rFont val="Times New Roman"/>
        <family val="1"/>
        <charset val="204"/>
      </rPr>
      <t>(A)</t>
    </r>
    <r>
      <rPr>
        <i/>
        <sz val="11"/>
        <rFont val="Times New Roman"/>
        <family val="1"/>
        <charset val="204"/>
      </rPr>
      <t>= m</t>
    </r>
    <r>
      <rPr>
        <i/>
        <vertAlign val="superscript"/>
        <sz val="11"/>
        <rFont val="Times New Roman"/>
        <family val="1"/>
        <charset val="204"/>
      </rPr>
      <t>i</t>
    </r>
    <r>
      <rPr>
        <vertAlign val="subscript"/>
        <sz val="11"/>
        <rFont val="Times New Roman"/>
        <family val="1"/>
        <charset val="204"/>
      </rPr>
      <t>1пр</t>
    </r>
    <r>
      <rPr>
        <sz val="11"/>
        <rFont val="Times New Roman"/>
        <family val="1"/>
        <charset val="204"/>
      </rPr>
      <t>(A)</t>
    </r>
    <r>
      <rPr>
        <i/>
        <sz val="11"/>
        <rFont val="Times New Roman"/>
        <family val="1"/>
        <charset val="204"/>
      </rPr>
      <t>/M</t>
    </r>
    <r>
      <rPr>
        <i/>
        <vertAlign val="subscript"/>
        <sz val="11"/>
        <rFont val="Times New Roman"/>
        <family val="1"/>
        <charset val="204"/>
      </rPr>
      <t>A</t>
    </r>
  </si>
  <si>
    <t>Массовые доли компонентов в "А" в 1-м приближении, г/г</t>
  </si>
  <si>
    <r>
      <t>W</t>
    </r>
    <r>
      <rPr>
        <b/>
        <i/>
        <vertAlign val="superscript"/>
        <sz val="11"/>
        <rFont val="Times New Roman"/>
        <family val="1"/>
        <charset val="204"/>
      </rPr>
      <t>i</t>
    </r>
    <r>
      <rPr>
        <b/>
        <vertAlign val="subscript"/>
        <sz val="11"/>
        <rFont val="Times New Roman"/>
        <family val="1"/>
        <charset val="204"/>
      </rPr>
      <t>1пр</t>
    </r>
    <r>
      <rPr>
        <b/>
        <sz val="11"/>
        <rFont val="Times New Roman"/>
        <family val="1"/>
        <charset val="204"/>
      </rPr>
      <t xml:space="preserve">(A), </t>
    </r>
    <r>
      <rPr>
        <b/>
        <i/>
        <sz val="11"/>
        <rFont val="Times New Roman"/>
        <family val="1"/>
        <charset val="204"/>
      </rPr>
      <t>W</t>
    </r>
    <r>
      <rPr>
        <b/>
        <i/>
        <vertAlign val="superscript"/>
        <sz val="11"/>
        <rFont val="Times New Roman"/>
        <family val="1"/>
        <charset val="204"/>
      </rPr>
      <t>Eth</t>
    </r>
    <r>
      <rPr>
        <b/>
        <vertAlign val="subscript"/>
        <sz val="11"/>
        <rFont val="Times New Roman"/>
        <family val="1"/>
        <charset val="204"/>
      </rPr>
      <t>1пр</t>
    </r>
    <r>
      <rPr>
        <b/>
        <sz val="11"/>
        <rFont val="Times New Roman"/>
        <family val="1"/>
        <charset val="204"/>
      </rPr>
      <t xml:space="preserve">(A), г/г </t>
    </r>
  </si>
  <si>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vertAlign val="subscript"/>
        <sz val="11"/>
        <color theme="1"/>
        <rFont val="Times New Roman"/>
        <family val="1"/>
        <charset val="204"/>
      </rPr>
      <t>1пр</t>
    </r>
    <r>
      <rPr>
        <b/>
        <sz val="11"/>
        <color theme="1"/>
        <rFont val="Times New Roman"/>
        <family val="1"/>
        <charset val="204"/>
      </rPr>
      <t>(A),  г</t>
    </r>
  </si>
  <si>
    <r>
      <rPr>
        <b/>
        <i/>
        <sz val="11"/>
        <color theme="1"/>
        <rFont val="Times New Roman"/>
        <family val="1"/>
        <charset val="204"/>
      </rPr>
      <t>m</t>
    </r>
    <r>
      <rPr>
        <b/>
        <vertAlign val="subscript"/>
        <sz val="11"/>
        <color theme="1"/>
        <rFont val="Times New Roman"/>
        <family val="1"/>
        <charset val="204"/>
      </rPr>
      <t xml:space="preserve">0пр </t>
    </r>
    <r>
      <rPr>
        <b/>
        <sz val="11"/>
        <color theme="1"/>
        <rFont val="Times New Roman"/>
        <family val="1"/>
        <charset val="204"/>
      </rPr>
      <t>(C), г</t>
    </r>
  </si>
  <si>
    <r>
      <rPr>
        <b/>
        <i/>
        <sz val="11"/>
        <color theme="1"/>
        <rFont val="Times New Roman"/>
        <family val="1"/>
        <charset val="204"/>
      </rPr>
      <t>m</t>
    </r>
    <r>
      <rPr>
        <b/>
        <vertAlign val="subscript"/>
        <sz val="11"/>
        <color theme="1"/>
        <rFont val="Times New Roman"/>
        <family val="1"/>
        <charset val="204"/>
      </rPr>
      <t xml:space="preserve">1пр </t>
    </r>
    <r>
      <rPr>
        <b/>
        <sz val="11"/>
        <color theme="1"/>
        <rFont val="Times New Roman"/>
        <family val="1"/>
        <charset val="204"/>
      </rPr>
      <t>(C), г</t>
    </r>
  </si>
  <si>
    <r>
      <rPr>
        <b/>
        <i/>
        <sz val="11"/>
        <color theme="1"/>
        <rFont val="Times New Roman"/>
        <family val="1"/>
        <charset val="204"/>
      </rPr>
      <t>W</t>
    </r>
    <r>
      <rPr>
        <b/>
        <vertAlign val="subscript"/>
        <sz val="11"/>
        <color theme="1"/>
        <rFont val="Times New Roman"/>
        <family val="1"/>
        <charset val="204"/>
      </rPr>
      <t xml:space="preserve">1пр </t>
    </r>
    <r>
      <rPr>
        <b/>
        <sz val="11"/>
        <color theme="1"/>
        <rFont val="Times New Roman"/>
        <family val="1"/>
        <charset val="204"/>
      </rPr>
      <t>(C), г/г</t>
    </r>
  </si>
  <si>
    <r>
      <rPr>
        <b/>
        <i/>
        <sz val="11"/>
        <color theme="1"/>
        <rFont val="Times New Roman"/>
        <family val="1"/>
        <charset val="204"/>
      </rPr>
      <t>С</t>
    </r>
    <r>
      <rPr>
        <b/>
        <vertAlign val="subscript"/>
        <sz val="11"/>
        <color theme="1"/>
        <rFont val="Times New Roman"/>
        <family val="1"/>
        <charset val="204"/>
      </rPr>
      <t xml:space="preserve">1пр </t>
    </r>
    <r>
      <rPr>
        <b/>
        <sz val="11"/>
        <color theme="1"/>
        <rFont val="Times New Roman"/>
        <family val="1"/>
        <charset val="204"/>
      </rPr>
      <t>(C), мг/л АА</t>
    </r>
  </si>
  <si>
    <r>
      <rPr>
        <b/>
        <i/>
        <sz val="11"/>
        <color theme="1"/>
        <rFont val="Times New Roman"/>
        <family val="1"/>
        <charset val="204"/>
      </rPr>
      <t>RRF</t>
    </r>
    <r>
      <rPr>
        <b/>
        <vertAlign val="subscript"/>
        <sz val="11"/>
        <color theme="1"/>
        <rFont val="Times New Roman"/>
        <family val="1"/>
        <charset val="204"/>
      </rPr>
      <t xml:space="preserve">1пр </t>
    </r>
  </si>
  <si>
    <r>
      <t>С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sz val="11"/>
        <color theme="1"/>
        <rFont val="Times New Roman"/>
        <family val="1"/>
        <charset val="204"/>
      </rPr>
      <t xml:space="preserve">(A), </t>
    </r>
    <r>
      <rPr>
        <b/>
        <sz val="11"/>
        <color theme="1"/>
        <rFont val="Times New Roman"/>
        <family val="1"/>
        <charset val="204"/>
      </rPr>
      <t>мг/л АА</t>
    </r>
  </si>
  <si>
    <r>
      <rPr>
        <i/>
        <sz val="11"/>
        <color theme="1"/>
        <rFont val="Times New Roman"/>
        <family val="1"/>
        <charset val="204"/>
      </rPr>
      <t>C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(A)</t>
    </r>
    <r>
      <rPr>
        <i/>
        <sz val="11"/>
        <color theme="1"/>
        <rFont val="Times New Roman"/>
        <family val="1"/>
        <charset val="204"/>
      </rPr>
      <t>=m</t>
    </r>
    <r>
      <rPr>
        <i/>
        <vertAlign val="super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>(A)</t>
    </r>
    <r>
      <rPr>
        <i/>
        <sz val="11"/>
        <color theme="1"/>
        <rFont val="Times New Roman"/>
        <family val="1"/>
        <charset val="204"/>
      </rPr>
      <t>/m</t>
    </r>
    <r>
      <rPr>
        <i/>
        <vertAlign val="superscript"/>
        <sz val="11"/>
        <color theme="1"/>
        <rFont val="Times New Roman"/>
        <family val="1"/>
        <charset val="204"/>
      </rPr>
      <t>Eth</t>
    </r>
    <r>
      <rPr>
        <sz val="11"/>
        <color theme="1"/>
        <rFont val="Times New Roman"/>
        <family val="1"/>
        <charset val="204"/>
      </rPr>
      <t>(A)</t>
    </r>
    <r>
      <rPr>
        <sz val="11"/>
        <color theme="1"/>
        <rFont val="Calibri"/>
        <family val="2"/>
        <charset val="204"/>
      </rPr>
      <t>·</t>
    </r>
    <r>
      <rPr>
        <sz val="11"/>
        <color theme="1"/>
        <rFont val="Times New Roman"/>
        <family val="1"/>
        <charset val="204"/>
      </rPr>
      <t>ρ</t>
    </r>
    <r>
      <rPr>
        <vertAlign val="subscript"/>
        <sz val="9.9"/>
        <color theme="1"/>
        <rFont val="Calibri"/>
        <family val="2"/>
        <charset val="204"/>
      </rPr>
      <t>Eth</t>
    </r>
  </si>
  <si>
    <t>Массовые доли компонентов в ВСР,         2-е приближение, г/г</t>
  </si>
  <si>
    <t>Концентрация              по результатам взвешивания</t>
  </si>
  <si>
    <t>3-methylbutan-1-ol</t>
  </si>
  <si>
    <t xml:space="preserve">    </t>
  </si>
  <si>
    <r>
      <t>A</t>
    </r>
    <r>
      <rPr>
        <i/>
        <vertAlign val="superscript"/>
        <sz val="11"/>
        <color theme="0" tint="-0.499984740745262"/>
        <rFont val="Times New Roman"/>
        <family val="1"/>
        <charset val="204"/>
      </rPr>
      <t>i</t>
    </r>
    <r>
      <rPr>
        <i/>
        <sz val="11"/>
        <color theme="0" tint="-0.499984740745262"/>
        <rFont val="Times New Roman"/>
        <family val="1"/>
        <charset val="204"/>
      </rPr>
      <t>/A</t>
    </r>
    <r>
      <rPr>
        <i/>
        <vertAlign val="superscript"/>
        <sz val="11"/>
        <color theme="0" tint="-0.499984740745262"/>
        <rFont val="Times New Roman"/>
        <family val="1"/>
        <charset val="204"/>
      </rPr>
      <t>Eth</t>
    </r>
  </si>
  <si>
    <r>
      <rPr>
        <b/>
        <sz val="11"/>
        <color theme="0" tint="-0.499984740745262"/>
        <rFont val="Times New Roman"/>
        <family val="1"/>
        <charset val="204"/>
      </rPr>
      <t>Σ</t>
    </r>
    <r>
      <rPr>
        <b/>
        <i/>
        <sz val="11"/>
        <color theme="0" tint="-0.499984740745262"/>
        <rFont val="Times New Roman"/>
        <family val="1"/>
        <charset val="204"/>
      </rPr>
      <t>A</t>
    </r>
    <r>
      <rPr>
        <b/>
        <i/>
        <vertAlign val="superscript"/>
        <sz val="11"/>
        <color theme="0" tint="-0.499984740745262"/>
        <rFont val="Times New Roman"/>
        <family val="1"/>
        <charset val="204"/>
      </rPr>
      <t>i</t>
    </r>
    <r>
      <rPr>
        <b/>
        <i/>
        <sz val="11"/>
        <color theme="0" tint="-0.499984740745262"/>
        <rFont val="Times New Roman"/>
        <family val="1"/>
        <charset val="204"/>
      </rPr>
      <t>/A</t>
    </r>
    <r>
      <rPr>
        <b/>
        <i/>
        <vertAlign val="superscript"/>
        <sz val="11"/>
        <color theme="0" tint="-0.499984740745262"/>
        <rFont val="Times New Roman"/>
        <family val="1"/>
        <charset val="204"/>
      </rPr>
      <t>Eth</t>
    </r>
  </si>
  <si>
    <r>
      <t>(A</t>
    </r>
    <r>
      <rPr>
        <i/>
        <vertAlign val="superscript"/>
        <sz val="11"/>
        <color theme="0" tint="-0.499984740745262"/>
        <rFont val="Times New Roman"/>
        <family val="1"/>
        <charset val="204"/>
      </rPr>
      <t>i</t>
    </r>
    <r>
      <rPr>
        <i/>
        <sz val="11"/>
        <color theme="0" tint="-0.499984740745262"/>
        <rFont val="Times New Roman"/>
        <family val="1"/>
        <charset val="204"/>
      </rPr>
      <t>/A</t>
    </r>
    <r>
      <rPr>
        <i/>
        <vertAlign val="superscript"/>
        <sz val="11"/>
        <color theme="0" tint="-0.499984740745262"/>
        <rFont val="Times New Roman"/>
        <family val="1"/>
        <charset val="204"/>
      </rPr>
      <t>Eth</t>
    </r>
    <r>
      <rPr>
        <i/>
        <sz val="11"/>
        <color theme="0" tint="-0.499984740745262"/>
        <rFont val="Times New Roman"/>
        <family val="1"/>
        <charset val="204"/>
      </rPr>
      <t>)</t>
    </r>
    <r>
      <rPr>
        <i/>
        <vertAlign val="superscript"/>
        <sz val="11"/>
        <color theme="0" tint="-0.499984740745262"/>
        <rFont val="Times New Roman"/>
        <family val="1"/>
        <charset val="204"/>
      </rPr>
      <t>2</t>
    </r>
  </si>
  <si>
    <r>
      <t>(A</t>
    </r>
    <r>
      <rPr>
        <i/>
        <vertAlign val="superscript"/>
        <sz val="11"/>
        <color theme="0" tint="-0.499984740745262"/>
        <rFont val="Times New Roman"/>
        <family val="1"/>
        <charset val="204"/>
      </rPr>
      <t>i</t>
    </r>
    <r>
      <rPr>
        <i/>
        <sz val="11"/>
        <color theme="0" tint="-0.499984740745262"/>
        <rFont val="Times New Roman"/>
        <family val="1"/>
        <charset val="204"/>
      </rPr>
      <t>/A</t>
    </r>
    <r>
      <rPr>
        <i/>
        <vertAlign val="superscript"/>
        <sz val="11"/>
        <color theme="0" tint="-0.499984740745262"/>
        <rFont val="Times New Roman"/>
        <family val="1"/>
        <charset val="204"/>
      </rPr>
      <t>Eth</t>
    </r>
    <r>
      <rPr>
        <i/>
        <sz val="11"/>
        <color theme="0" tint="-0.499984740745262"/>
        <rFont val="Times New Roman"/>
        <family val="1"/>
        <charset val="204"/>
      </rPr>
      <t>)</t>
    </r>
    <r>
      <rPr>
        <i/>
        <vertAlign val="superscript"/>
        <sz val="11"/>
        <color theme="0" tint="-0.499984740745262"/>
        <rFont val="Times New Roman"/>
        <family val="1"/>
        <charset val="204"/>
      </rPr>
      <t>2</t>
    </r>
    <r>
      <rPr>
        <sz val="14"/>
        <color theme="1"/>
        <rFont val="Times New Roman"/>
        <family val="2"/>
      </rPr>
      <t/>
    </r>
  </si>
  <si>
    <r>
      <rPr>
        <b/>
        <sz val="11"/>
        <color theme="0" tint="-0.499984740745262"/>
        <rFont val="Times New Roman"/>
        <family val="1"/>
        <charset val="204"/>
      </rPr>
      <t>Σ</t>
    </r>
    <r>
      <rPr>
        <b/>
        <i/>
        <sz val="11"/>
        <color theme="0" tint="-0.499984740745262"/>
        <rFont val="Times New Roman"/>
        <family val="1"/>
        <charset val="204"/>
      </rPr>
      <t>(A</t>
    </r>
    <r>
      <rPr>
        <b/>
        <i/>
        <vertAlign val="superscript"/>
        <sz val="11"/>
        <color theme="0" tint="-0.499984740745262"/>
        <rFont val="Times New Roman"/>
        <family val="1"/>
        <charset val="204"/>
      </rPr>
      <t>i</t>
    </r>
    <r>
      <rPr>
        <b/>
        <i/>
        <sz val="11"/>
        <color theme="0" tint="-0.499984740745262"/>
        <rFont val="Times New Roman"/>
        <family val="1"/>
        <charset val="204"/>
      </rPr>
      <t>/A</t>
    </r>
    <r>
      <rPr>
        <b/>
        <i/>
        <vertAlign val="superscript"/>
        <sz val="11"/>
        <color theme="0" tint="-0.499984740745262"/>
        <rFont val="Times New Roman"/>
        <family val="1"/>
        <charset val="204"/>
      </rPr>
      <t>Eth</t>
    </r>
    <r>
      <rPr>
        <b/>
        <i/>
        <sz val="11"/>
        <color theme="0" tint="-0.499984740745262"/>
        <rFont val="Times New Roman"/>
        <family val="1"/>
        <charset val="204"/>
      </rPr>
      <t>)</t>
    </r>
    <r>
      <rPr>
        <b/>
        <i/>
        <vertAlign val="superscript"/>
        <sz val="11"/>
        <color theme="0" tint="-0.499984740745262"/>
        <rFont val="Times New Roman"/>
        <family val="1"/>
        <charset val="204"/>
      </rPr>
      <t>2</t>
    </r>
  </si>
  <si>
    <r>
      <t>m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sz val="11"/>
        <color theme="1"/>
        <rFont val="Times New Roman"/>
        <family val="1"/>
        <charset val="204"/>
      </rPr>
      <t xml:space="preserve">(C),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Eth</t>
    </r>
    <r>
      <rPr>
        <b/>
        <sz val="11"/>
        <color theme="1"/>
        <rFont val="Times New Roman"/>
        <family val="1"/>
        <charset val="204"/>
      </rPr>
      <t>(C)</t>
    </r>
    <r>
      <rPr>
        <b/>
        <i/>
        <sz val="11"/>
        <color theme="1"/>
        <rFont val="Times New Roman"/>
        <family val="1"/>
        <charset val="204"/>
      </rPr>
      <t xml:space="preserve">, </t>
    </r>
    <r>
      <rPr>
        <b/>
        <sz val="11"/>
        <color theme="1"/>
        <rFont val="Times New Roman"/>
        <family val="1"/>
        <charset val="204"/>
      </rPr>
      <t>г</t>
    </r>
  </si>
  <si>
    <t>Масса вещества с учетом долей и присутствия в ВСР,      г</t>
  </si>
  <si>
    <r>
      <rPr>
        <b/>
        <i/>
        <sz val="11"/>
        <color theme="1"/>
        <rFont val="Times New Roman"/>
        <family val="1"/>
        <charset val="204"/>
      </rPr>
      <t>С'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sz val="11"/>
        <color theme="1"/>
        <rFont val="Times New Roman"/>
        <family val="1"/>
        <charset val="204"/>
      </rPr>
      <t>(</t>
    </r>
    <r>
      <rPr>
        <b/>
        <i/>
        <sz val="11"/>
        <color theme="1"/>
        <rFont val="Times New Roman"/>
        <family val="1"/>
        <charset val="204"/>
      </rPr>
      <t>С'</t>
    </r>
    <r>
      <rPr>
        <b/>
        <i/>
        <vertAlign val="superscript"/>
        <sz val="11"/>
        <color theme="1"/>
        <rFont val="Times New Roman"/>
        <family val="1"/>
        <charset val="204"/>
      </rPr>
      <t>Eth</t>
    </r>
    <r>
      <rPr>
        <b/>
        <i/>
        <vertAlign val="subscript"/>
        <sz val="11"/>
        <color theme="1"/>
        <rFont val="Times New Roman"/>
        <family val="1"/>
        <charset val="204"/>
      </rPr>
      <t>,</t>
    </r>
    <r>
      <rPr>
        <b/>
        <i/>
        <sz val="11"/>
        <color theme="1"/>
        <rFont val="Times New Roman"/>
        <family val="1"/>
        <charset val="204"/>
      </rPr>
      <t>С'</t>
    </r>
    <r>
      <rPr>
        <b/>
        <i/>
        <vertAlign val="superscript"/>
        <sz val="11"/>
        <color theme="1"/>
        <rFont val="Times New Roman"/>
        <family val="1"/>
        <charset val="204"/>
      </rPr>
      <t>ВСР</t>
    </r>
    <r>
      <rPr>
        <b/>
        <sz val="11"/>
        <color theme="1"/>
        <rFont val="Times New Roman"/>
        <family val="1"/>
        <charset val="204"/>
      </rPr>
      <t>),             мг/л АА</t>
    </r>
  </si>
  <si>
    <t>Массы компонентов в "А" в 2-м приближении,          г</t>
  </si>
  <si>
    <t>Масса компонентов в растворе "А" в 1-м приближении,                     г</t>
  </si>
  <si>
    <r>
      <rPr>
        <b/>
        <sz val="11"/>
        <rFont val="Times New Roman"/>
        <family val="1"/>
        <charset val="204"/>
      </rPr>
      <t>C</t>
    </r>
    <r>
      <rPr>
        <b/>
        <i/>
        <vertAlign val="superscript"/>
        <sz val="11"/>
        <rFont val="Times New Roman"/>
        <family val="1"/>
        <charset val="204"/>
      </rPr>
      <t>i</t>
    </r>
    <r>
      <rPr>
        <b/>
        <sz val="11"/>
        <rFont val="Times New Roman"/>
        <family val="1"/>
        <charset val="204"/>
      </rPr>
      <t>(А)</t>
    </r>
    <r>
      <rPr>
        <b/>
        <i/>
        <sz val="11"/>
        <rFont val="Times New Roman"/>
        <family val="1"/>
        <charset val="204"/>
      </rPr>
      <t>,</t>
    </r>
    <r>
      <rPr>
        <b/>
        <sz val="11"/>
        <rFont val="Times New Roman"/>
        <family val="1"/>
        <charset val="204"/>
      </rPr>
      <t>мг/л АА</t>
    </r>
  </si>
  <si>
    <r>
      <rPr>
        <b/>
        <sz val="11"/>
        <rFont val="Times New Roman"/>
        <family val="1"/>
        <charset val="204"/>
      </rPr>
      <t>C</t>
    </r>
    <r>
      <rPr>
        <b/>
        <i/>
        <vertAlign val="superscript"/>
        <sz val="11"/>
        <rFont val="Times New Roman"/>
        <family val="1"/>
        <charset val="204"/>
      </rPr>
      <t>i</t>
    </r>
    <r>
      <rPr>
        <b/>
        <sz val="11"/>
        <rFont val="Times New Roman"/>
        <family val="1"/>
        <charset val="204"/>
      </rPr>
      <t>(B)</t>
    </r>
    <r>
      <rPr>
        <b/>
        <i/>
        <sz val="11"/>
        <rFont val="Times New Roman"/>
        <family val="1"/>
        <charset val="204"/>
      </rPr>
      <t>,</t>
    </r>
    <r>
      <rPr>
        <b/>
        <sz val="11"/>
        <rFont val="Times New Roman"/>
        <family val="1"/>
        <charset val="204"/>
      </rPr>
      <t>мг/л АА</t>
    </r>
  </si>
  <si>
    <r>
      <rPr>
        <b/>
        <sz val="11"/>
        <rFont val="Times New Roman"/>
        <family val="1"/>
        <charset val="204"/>
      </rPr>
      <t>C</t>
    </r>
    <r>
      <rPr>
        <b/>
        <i/>
        <vertAlign val="superscript"/>
        <sz val="11"/>
        <rFont val="Times New Roman"/>
        <family val="1"/>
        <charset val="204"/>
      </rPr>
      <t>i</t>
    </r>
    <r>
      <rPr>
        <b/>
        <sz val="11"/>
        <rFont val="Times New Roman"/>
        <family val="1"/>
        <charset val="204"/>
      </rPr>
      <t>(D)</t>
    </r>
    <r>
      <rPr>
        <b/>
        <i/>
        <sz val="11"/>
        <rFont val="Times New Roman"/>
        <family val="1"/>
        <charset val="204"/>
      </rPr>
      <t>,</t>
    </r>
    <r>
      <rPr>
        <b/>
        <sz val="11"/>
        <rFont val="Times New Roman"/>
        <family val="1"/>
        <charset val="204"/>
      </rPr>
      <t>мг/л АА</t>
    </r>
  </si>
  <si>
    <r>
      <rPr>
        <b/>
        <sz val="11"/>
        <rFont val="Times New Roman"/>
        <family val="1"/>
        <charset val="204"/>
      </rPr>
      <t>C</t>
    </r>
    <r>
      <rPr>
        <b/>
        <i/>
        <vertAlign val="superscript"/>
        <sz val="11"/>
        <rFont val="Times New Roman"/>
        <family val="1"/>
        <charset val="204"/>
      </rPr>
      <t>i</t>
    </r>
    <r>
      <rPr>
        <b/>
        <sz val="11"/>
        <rFont val="Times New Roman"/>
        <family val="1"/>
        <charset val="204"/>
      </rPr>
      <t>(2)</t>
    </r>
    <r>
      <rPr>
        <b/>
        <i/>
        <sz val="11"/>
        <rFont val="Times New Roman"/>
        <family val="1"/>
        <charset val="204"/>
      </rPr>
      <t>,</t>
    </r>
    <r>
      <rPr>
        <b/>
        <sz val="11"/>
        <rFont val="Times New Roman"/>
        <family val="1"/>
        <charset val="204"/>
      </rPr>
      <t>мг/л АА</t>
    </r>
  </si>
  <si>
    <r>
      <rPr>
        <b/>
        <sz val="11"/>
        <rFont val="Times New Roman"/>
        <family val="1"/>
        <charset val="204"/>
      </rPr>
      <t>C</t>
    </r>
    <r>
      <rPr>
        <b/>
        <i/>
        <vertAlign val="superscript"/>
        <sz val="11"/>
        <rFont val="Times New Roman"/>
        <family val="1"/>
        <charset val="204"/>
      </rPr>
      <t>i</t>
    </r>
    <r>
      <rPr>
        <b/>
        <sz val="11"/>
        <rFont val="Times New Roman"/>
        <family val="1"/>
        <charset val="204"/>
      </rPr>
      <t>(3)</t>
    </r>
    <r>
      <rPr>
        <b/>
        <i/>
        <sz val="11"/>
        <rFont val="Times New Roman"/>
        <family val="1"/>
        <charset val="204"/>
      </rPr>
      <t>,</t>
    </r>
    <r>
      <rPr>
        <b/>
        <sz val="11"/>
        <rFont val="Times New Roman"/>
        <family val="1"/>
        <charset val="204"/>
      </rPr>
      <t>мг/л АА</t>
    </r>
  </si>
  <si>
    <r>
      <rPr>
        <b/>
        <sz val="11"/>
        <rFont val="Times New Roman"/>
        <family val="1"/>
        <charset val="204"/>
      </rPr>
      <t>C</t>
    </r>
    <r>
      <rPr>
        <b/>
        <i/>
        <vertAlign val="superscript"/>
        <sz val="11"/>
        <rFont val="Times New Roman"/>
        <family val="1"/>
        <charset val="204"/>
      </rPr>
      <t>i</t>
    </r>
    <r>
      <rPr>
        <b/>
        <sz val="11"/>
        <rFont val="Times New Roman"/>
        <family val="1"/>
        <charset val="204"/>
      </rPr>
      <t>(1)</t>
    </r>
    <r>
      <rPr>
        <b/>
        <i/>
        <sz val="11"/>
        <rFont val="Times New Roman"/>
        <family val="1"/>
        <charset val="204"/>
      </rPr>
      <t>,</t>
    </r>
    <r>
      <rPr>
        <b/>
        <sz val="11"/>
        <rFont val="Times New Roman"/>
        <family val="1"/>
        <charset val="204"/>
      </rPr>
      <t>мг/л АА</t>
    </r>
  </si>
  <si>
    <r>
      <rPr>
        <b/>
        <sz val="11"/>
        <rFont val="Times New Roman"/>
        <family val="1"/>
        <charset val="204"/>
      </rPr>
      <t>C</t>
    </r>
    <r>
      <rPr>
        <b/>
        <i/>
        <vertAlign val="superscript"/>
        <sz val="11"/>
        <rFont val="Times New Roman"/>
        <family val="1"/>
        <charset val="204"/>
      </rPr>
      <t>i</t>
    </r>
    <r>
      <rPr>
        <b/>
        <sz val="11"/>
        <rFont val="Times New Roman"/>
        <family val="1"/>
        <charset val="204"/>
      </rPr>
      <t>(C)</t>
    </r>
    <r>
      <rPr>
        <b/>
        <i/>
        <sz val="11"/>
        <rFont val="Times New Roman"/>
        <family val="1"/>
        <charset val="204"/>
      </rPr>
      <t>,</t>
    </r>
    <r>
      <rPr>
        <b/>
        <sz val="11"/>
        <rFont val="Times New Roman"/>
        <family val="1"/>
        <charset val="204"/>
      </rPr>
      <t>мг/л АА</t>
    </r>
  </si>
  <si>
    <t xml:space="preserve"> Дата приготовления ВСР, д-ммм-гггг</t>
  </si>
  <si>
    <r>
      <t>W</t>
    </r>
    <r>
      <rPr>
        <i/>
        <vertAlign val="superscript"/>
        <sz val="11"/>
        <rFont val="Times New Roman"/>
        <family val="1"/>
        <charset val="204"/>
      </rPr>
      <t>i</t>
    </r>
    <r>
      <rPr>
        <vertAlign val="subscript"/>
        <sz val="11"/>
        <rFont val="Times New Roman"/>
        <family val="1"/>
        <charset val="204"/>
      </rPr>
      <t>2пр</t>
    </r>
    <r>
      <rPr>
        <sz val="11"/>
        <rFont val="Times New Roman"/>
        <family val="1"/>
        <charset val="204"/>
      </rPr>
      <t>(C)</t>
    </r>
    <r>
      <rPr>
        <i/>
        <sz val="11"/>
        <rFont val="Times New Roman"/>
        <family val="1"/>
        <charset val="204"/>
      </rPr>
      <t>= m</t>
    </r>
    <r>
      <rPr>
        <i/>
        <vertAlign val="superscript"/>
        <sz val="11"/>
        <rFont val="Times New Roman"/>
        <family val="1"/>
        <charset val="204"/>
      </rPr>
      <t>i</t>
    </r>
    <r>
      <rPr>
        <vertAlign val="subscript"/>
        <sz val="11"/>
        <rFont val="Times New Roman"/>
        <family val="1"/>
        <charset val="204"/>
      </rPr>
      <t>2пр</t>
    </r>
    <r>
      <rPr>
        <sz val="11"/>
        <rFont val="Times New Roman"/>
        <family val="1"/>
        <charset val="204"/>
      </rPr>
      <t>(C)</t>
    </r>
    <r>
      <rPr>
        <i/>
        <sz val="11"/>
        <rFont val="Times New Roman"/>
        <family val="1"/>
        <charset val="204"/>
      </rPr>
      <t>/M</t>
    </r>
    <r>
      <rPr>
        <i/>
        <vertAlign val="subscript"/>
        <sz val="11"/>
        <rFont val="Times New Roman"/>
        <family val="1"/>
        <charset val="204"/>
      </rPr>
      <t>A</t>
    </r>
  </si>
  <si>
    <r>
      <t>W</t>
    </r>
    <r>
      <rPr>
        <b/>
        <i/>
        <vertAlign val="superscript"/>
        <sz val="11"/>
        <rFont val="Times New Roman"/>
        <family val="1"/>
        <charset val="204"/>
      </rPr>
      <t>i</t>
    </r>
    <r>
      <rPr>
        <b/>
        <vertAlign val="subscript"/>
        <sz val="11"/>
        <rFont val="Times New Roman"/>
        <family val="1"/>
        <charset val="204"/>
      </rPr>
      <t>2пр</t>
    </r>
    <r>
      <rPr>
        <b/>
        <sz val="11"/>
        <rFont val="Times New Roman"/>
        <family val="1"/>
        <charset val="204"/>
      </rPr>
      <t xml:space="preserve">(C), </t>
    </r>
    <r>
      <rPr>
        <b/>
        <i/>
        <sz val="11"/>
        <rFont val="Times New Roman"/>
        <family val="1"/>
        <charset val="204"/>
      </rPr>
      <t>W</t>
    </r>
    <r>
      <rPr>
        <b/>
        <i/>
        <vertAlign val="superscript"/>
        <sz val="11"/>
        <rFont val="Times New Roman"/>
        <family val="1"/>
        <charset val="204"/>
      </rPr>
      <t>Eth</t>
    </r>
    <r>
      <rPr>
        <b/>
        <vertAlign val="subscript"/>
        <sz val="11"/>
        <rFont val="Times New Roman"/>
        <family val="1"/>
        <charset val="204"/>
      </rPr>
      <t>2пр</t>
    </r>
    <r>
      <rPr>
        <b/>
        <sz val="11"/>
        <rFont val="Times New Roman"/>
        <family val="1"/>
        <charset val="204"/>
      </rPr>
      <t xml:space="preserve">(C), г/г </t>
    </r>
  </si>
  <si>
    <r>
      <t>W</t>
    </r>
    <r>
      <rPr>
        <b/>
        <i/>
        <vertAlign val="superscript"/>
        <sz val="11"/>
        <color theme="0" tint="-0.249977111117893"/>
        <rFont val="Times New Roman"/>
        <family val="1"/>
        <charset val="204"/>
      </rPr>
      <t>i</t>
    </r>
    <r>
      <rPr>
        <b/>
        <vertAlign val="subscript"/>
        <sz val="11"/>
        <color theme="0" tint="-0.249977111117893"/>
        <rFont val="Times New Roman"/>
        <family val="1"/>
        <charset val="204"/>
      </rPr>
      <t>2пр</t>
    </r>
    <r>
      <rPr>
        <b/>
        <sz val="11"/>
        <color theme="0" tint="-0.249977111117893"/>
        <rFont val="Times New Roman"/>
        <family val="1"/>
        <charset val="204"/>
      </rPr>
      <t xml:space="preserve">(1), </t>
    </r>
    <r>
      <rPr>
        <b/>
        <i/>
        <sz val="11"/>
        <color theme="0" tint="-0.249977111117893"/>
        <rFont val="Times New Roman"/>
        <family val="1"/>
        <charset val="204"/>
      </rPr>
      <t>W</t>
    </r>
    <r>
      <rPr>
        <b/>
        <i/>
        <vertAlign val="superscript"/>
        <sz val="11"/>
        <color theme="0" tint="-0.249977111117893"/>
        <rFont val="Times New Roman"/>
        <family val="1"/>
        <charset val="204"/>
      </rPr>
      <t>Eth</t>
    </r>
    <r>
      <rPr>
        <b/>
        <vertAlign val="subscript"/>
        <sz val="11"/>
        <color theme="0" tint="-0.249977111117893"/>
        <rFont val="Times New Roman"/>
        <family val="1"/>
        <charset val="204"/>
      </rPr>
      <t>2пр</t>
    </r>
    <r>
      <rPr>
        <b/>
        <sz val="11"/>
        <color theme="0" tint="-0.249977111117893"/>
        <rFont val="Times New Roman"/>
        <family val="1"/>
        <charset val="204"/>
      </rPr>
      <t xml:space="preserve">(1), г/г </t>
    </r>
  </si>
  <si>
    <r>
      <t>W</t>
    </r>
    <r>
      <rPr>
        <b/>
        <i/>
        <vertAlign val="superscript"/>
        <sz val="11"/>
        <color theme="0" tint="-0.249977111117893"/>
        <rFont val="Times New Roman"/>
        <family val="1"/>
        <charset val="204"/>
      </rPr>
      <t>i</t>
    </r>
    <r>
      <rPr>
        <b/>
        <vertAlign val="subscript"/>
        <sz val="11"/>
        <color theme="0" tint="-0.249977111117893"/>
        <rFont val="Times New Roman"/>
        <family val="1"/>
        <charset val="204"/>
      </rPr>
      <t>2пр</t>
    </r>
    <r>
      <rPr>
        <b/>
        <sz val="11"/>
        <color theme="0" tint="-0.249977111117893"/>
        <rFont val="Times New Roman"/>
        <family val="1"/>
        <charset val="204"/>
      </rPr>
      <t xml:space="preserve">(D), </t>
    </r>
    <r>
      <rPr>
        <b/>
        <i/>
        <sz val="11"/>
        <color theme="0" tint="-0.249977111117893"/>
        <rFont val="Times New Roman"/>
        <family val="1"/>
        <charset val="204"/>
      </rPr>
      <t>W</t>
    </r>
    <r>
      <rPr>
        <b/>
        <i/>
        <vertAlign val="superscript"/>
        <sz val="11"/>
        <color theme="0" tint="-0.249977111117893"/>
        <rFont val="Times New Roman"/>
        <family val="1"/>
        <charset val="204"/>
      </rPr>
      <t>Eth</t>
    </r>
    <r>
      <rPr>
        <b/>
        <vertAlign val="subscript"/>
        <sz val="11"/>
        <color theme="0" tint="-0.249977111117893"/>
        <rFont val="Times New Roman"/>
        <family val="1"/>
        <charset val="204"/>
      </rPr>
      <t>2пр</t>
    </r>
    <r>
      <rPr>
        <b/>
        <sz val="11"/>
        <color theme="0" tint="-0.249977111117893"/>
        <rFont val="Times New Roman"/>
        <family val="1"/>
        <charset val="204"/>
      </rPr>
      <t xml:space="preserve">(D), г/г </t>
    </r>
  </si>
  <si>
    <r>
      <t>W</t>
    </r>
    <r>
      <rPr>
        <b/>
        <i/>
        <vertAlign val="superscript"/>
        <sz val="11"/>
        <color theme="0" tint="-0.249977111117893"/>
        <rFont val="Times New Roman"/>
        <family val="1"/>
        <charset val="204"/>
      </rPr>
      <t>i</t>
    </r>
    <r>
      <rPr>
        <b/>
        <vertAlign val="subscript"/>
        <sz val="11"/>
        <color theme="0" tint="-0.249977111117893"/>
        <rFont val="Times New Roman"/>
        <family val="1"/>
        <charset val="204"/>
      </rPr>
      <t>2пр</t>
    </r>
    <r>
      <rPr>
        <b/>
        <sz val="11"/>
        <color theme="0" tint="-0.249977111117893"/>
        <rFont val="Times New Roman"/>
        <family val="1"/>
        <charset val="204"/>
      </rPr>
      <t xml:space="preserve">(B), </t>
    </r>
    <r>
      <rPr>
        <b/>
        <i/>
        <sz val="11"/>
        <color theme="0" tint="-0.249977111117893"/>
        <rFont val="Times New Roman"/>
        <family val="1"/>
        <charset val="204"/>
      </rPr>
      <t>W</t>
    </r>
    <r>
      <rPr>
        <b/>
        <i/>
        <vertAlign val="superscript"/>
        <sz val="11"/>
        <color theme="0" tint="-0.249977111117893"/>
        <rFont val="Times New Roman"/>
        <family val="1"/>
        <charset val="204"/>
      </rPr>
      <t>Eth</t>
    </r>
    <r>
      <rPr>
        <b/>
        <vertAlign val="subscript"/>
        <sz val="11"/>
        <color theme="0" tint="-0.249977111117893"/>
        <rFont val="Times New Roman"/>
        <family val="1"/>
        <charset val="204"/>
      </rPr>
      <t>2пр</t>
    </r>
    <r>
      <rPr>
        <b/>
        <sz val="11"/>
        <color theme="0" tint="-0.249977111117893"/>
        <rFont val="Times New Roman"/>
        <family val="1"/>
        <charset val="204"/>
      </rPr>
      <t xml:space="preserve">(B), г/г </t>
    </r>
  </si>
  <si>
    <r>
      <t>W</t>
    </r>
    <r>
      <rPr>
        <b/>
        <i/>
        <vertAlign val="superscript"/>
        <sz val="11"/>
        <color theme="0" tint="-0.249977111117893"/>
        <rFont val="Times New Roman"/>
        <family val="1"/>
        <charset val="204"/>
      </rPr>
      <t>i</t>
    </r>
    <r>
      <rPr>
        <b/>
        <vertAlign val="subscript"/>
        <sz val="11"/>
        <color theme="0" tint="-0.249977111117893"/>
        <rFont val="Times New Roman"/>
        <family val="1"/>
        <charset val="204"/>
      </rPr>
      <t>2пр</t>
    </r>
    <r>
      <rPr>
        <b/>
        <sz val="11"/>
        <color theme="0" tint="-0.249977111117893"/>
        <rFont val="Times New Roman"/>
        <family val="1"/>
        <charset val="204"/>
      </rPr>
      <t xml:space="preserve">(3), </t>
    </r>
    <r>
      <rPr>
        <b/>
        <i/>
        <sz val="11"/>
        <color theme="0" tint="-0.249977111117893"/>
        <rFont val="Times New Roman"/>
        <family val="1"/>
        <charset val="204"/>
      </rPr>
      <t>W</t>
    </r>
    <r>
      <rPr>
        <b/>
        <i/>
        <vertAlign val="superscript"/>
        <sz val="11"/>
        <color theme="0" tint="-0.249977111117893"/>
        <rFont val="Times New Roman"/>
        <family val="1"/>
        <charset val="204"/>
      </rPr>
      <t>Eth</t>
    </r>
    <r>
      <rPr>
        <b/>
        <vertAlign val="subscript"/>
        <sz val="11"/>
        <color theme="0" tint="-0.249977111117893"/>
        <rFont val="Times New Roman"/>
        <family val="1"/>
        <charset val="204"/>
      </rPr>
      <t>2пр</t>
    </r>
    <r>
      <rPr>
        <b/>
        <sz val="11"/>
        <color theme="0" tint="-0.249977111117893"/>
        <rFont val="Times New Roman"/>
        <family val="1"/>
        <charset val="204"/>
      </rPr>
      <t xml:space="preserve">(3), г/г </t>
    </r>
  </si>
  <si>
    <r>
      <t>W</t>
    </r>
    <r>
      <rPr>
        <b/>
        <i/>
        <vertAlign val="superscript"/>
        <sz val="11"/>
        <color theme="0" tint="-0.249977111117893"/>
        <rFont val="Times New Roman"/>
        <family val="1"/>
        <charset val="204"/>
      </rPr>
      <t>i</t>
    </r>
    <r>
      <rPr>
        <b/>
        <vertAlign val="subscript"/>
        <sz val="11"/>
        <color theme="0" tint="-0.249977111117893"/>
        <rFont val="Times New Roman"/>
        <family val="1"/>
        <charset val="204"/>
      </rPr>
      <t>2пр</t>
    </r>
    <r>
      <rPr>
        <b/>
        <sz val="11"/>
        <color theme="0" tint="-0.249977111117893"/>
        <rFont val="Times New Roman"/>
        <family val="1"/>
        <charset val="204"/>
      </rPr>
      <t xml:space="preserve">(2), </t>
    </r>
    <r>
      <rPr>
        <b/>
        <i/>
        <sz val="11"/>
        <color theme="0" tint="-0.249977111117893"/>
        <rFont val="Times New Roman"/>
        <family val="1"/>
        <charset val="204"/>
      </rPr>
      <t>W</t>
    </r>
    <r>
      <rPr>
        <b/>
        <i/>
        <vertAlign val="superscript"/>
        <sz val="11"/>
        <color theme="0" tint="-0.249977111117893"/>
        <rFont val="Times New Roman"/>
        <family val="1"/>
        <charset val="204"/>
      </rPr>
      <t>Eth</t>
    </r>
    <r>
      <rPr>
        <b/>
        <vertAlign val="subscript"/>
        <sz val="11"/>
        <color theme="0" tint="-0.249977111117893"/>
        <rFont val="Times New Roman"/>
        <family val="1"/>
        <charset val="204"/>
      </rPr>
      <t>2пр</t>
    </r>
    <r>
      <rPr>
        <b/>
        <sz val="11"/>
        <color theme="0" tint="-0.249977111117893"/>
        <rFont val="Times New Roman"/>
        <family val="1"/>
        <charset val="204"/>
      </rPr>
      <t xml:space="preserve">(2), г/г </t>
    </r>
  </si>
  <si>
    <t xml:space="preserve"> СОЗДАНИЕ ГР "А".                                                                ВВЕДИТЕ значения:</t>
  </si>
  <si>
    <t xml:space="preserve"> Дата создания ГР "A", д-ммм-гггг</t>
  </si>
  <si>
    <t>Вся ВСР в ГР "А"</t>
  </si>
  <si>
    <t xml:space="preserve"> СОЗДАНИЕ ГР "C" на основе ГР "А".                    ВВЕДИТЕ:</t>
  </si>
  <si>
    <t xml:space="preserve"> Дата создания ГР "C", д-ммм-гггг</t>
  </si>
  <si>
    <t xml:space="preserve"> Объём ВСР в ГР "C"  (вносимый дозатором), мл</t>
  </si>
  <si>
    <t xml:space="preserve"> СОЗДАНИЕ ГР "1" на основе ГР "А".                    ВВЕДИТЕ:</t>
  </si>
  <si>
    <t xml:space="preserve"> Дата создания ГР "1", д-ммм-гггг</t>
  </si>
  <si>
    <t xml:space="preserve"> Объём ВСР в ГР "1"  (вносимый дозатором), мл</t>
  </si>
  <si>
    <t>Вся ВСР в ГР "1"</t>
  </si>
  <si>
    <t xml:space="preserve"> СОЗДАНИЕ ГР "2" на основе ГР "С".                    ВВЕДИТЕ:</t>
  </si>
  <si>
    <t xml:space="preserve"> Дата создания ГР "2", д-ммм-гггг</t>
  </si>
  <si>
    <t xml:space="preserve"> Объём ВСР в ГР "2"  (вносимый дозатором), мл</t>
  </si>
  <si>
    <t>Вся ВСР в ГР "2"</t>
  </si>
  <si>
    <t xml:space="preserve"> СОЗДАНИЕ ГР "3" на основе ГР "С".                    ВВЕДИТЕ:</t>
  </si>
  <si>
    <t xml:space="preserve"> Дата создания ГР "3", д-ммм-гггг</t>
  </si>
  <si>
    <t xml:space="preserve"> Объём ВСР в ГР "3"  (вносимый дозатором), мл</t>
  </si>
  <si>
    <t>Вся ВСР в ГР "3"</t>
  </si>
  <si>
    <t xml:space="preserve"> СОЗДАНИЕ ГР "B" на основе ГР "А".                    ВВЕДИТЕ:</t>
  </si>
  <si>
    <t xml:space="preserve"> Дата создания ГР "B", д-ммм-гггг</t>
  </si>
  <si>
    <t xml:space="preserve"> Объём ВСР в ГР "В" (вносимый дозатором), мл</t>
  </si>
  <si>
    <t>Вся ВСР в ГР "В"</t>
  </si>
  <si>
    <t xml:space="preserve"> СОЗДАНИЕ ГР "D" на основе ГР "А".                       ВВЕДИТЕ:</t>
  </si>
  <si>
    <t xml:space="preserve"> Дата создания ГР "D", д-ммм-гггг</t>
  </si>
  <si>
    <t xml:space="preserve"> Объём ВСР в ГР "D" (вносимый дозатором), мл</t>
  </si>
  <si>
    <t>Вся ВСР в ГР "D"</t>
  </si>
  <si>
    <t>ГР "А"</t>
  </si>
  <si>
    <t>ГР "С"</t>
  </si>
  <si>
    <t>ГР "1"</t>
  </si>
  <si>
    <t>ГР "2"</t>
  </si>
  <si>
    <t>ГР "3"</t>
  </si>
  <si>
    <t>ГР "В"</t>
  </si>
  <si>
    <t>ГР "D"</t>
  </si>
  <si>
    <r>
      <t xml:space="preserve"> Температура в комнате при приготовлении ГР "А", </t>
    </r>
    <r>
      <rPr>
        <b/>
        <i/>
        <sz val="11"/>
        <color theme="1"/>
        <rFont val="Times New Roman"/>
        <family val="1"/>
        <charset val="204"/>
      </rPr>
      <t>t</t>
    </r>
    <r>
      <rPr>
        <b/>
        <i/>
        <vertAlign val="subscript"/>
        <sz val="11"/>
        <color theme="1"/>
        <rFont val="Times New Roman"/>
        <family val="1"/>
        <charset val="204"/>
      </rPr>
      <t>комн</t>
    </r>
    <r>
      <rPr>
        <b/>
        <sz val="11"/>
        <color theme="1"/>
        <rFont val="Times New Roman"/>
        <family val="1"/>
        <charset val="204"/>
      </rPr>
      <t>, °С</t>
    </r>
  </si>
  <si>
    <r>
      <t xml:space="preserve"> Масса всего ГР "А",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bscript"/>
        <sz val="11"/>
        <color theme="1"/>
        <rFont val="Times New Roman"/>
        <family val="1"/>
        <charset val="204"/>
      </rPr>
      <t>A</t>
    </r>
    <r>
      <rPr>
        <b/>
        <sz val="11"/>
        <color theme="1"/>
        <rFont val="Times New Roman"/>
        <family val="1"/>
        <charset val="204"/>
      </rPr>
      <t>, г</t>
    </r>
  </si>
  <si>
    <r>
      <rPr>
        <b/>
        <i/>
        <sz val="11"/>
        <color rgb="FFC00000"/>
        <rFont val="Times New Roman"/>
        <family val="1"/>
        <charset val="204"/>
      </rPr>
      <t>A</t>
    </r>
    <r>
      <rPr>
        <b/>
        <i/>
        <vertAlign val="superscript"/>
        <sz val="11"/>
        <color rgb="FFC00000"/>
        <rFont val="Times New Roman"/>
        <family val="1"/>
        <charset val="204"/>
      </rPr>
      <t>i</t>
    </r>
    <r>
      <rPr>
        <b/>
        <i/>
        <vertAlign val="subscript"/>
        <sz val="11"/>
        <color rgb="FFC00000"/>
        <rFont val="Times New Roman"/>
        <family val="1"/>
        <charset val="204"/>
      </rPr>
      <t>1</t>
    </r>
    <r>
      <rPr>
        <b/>
        <sz val="11"/>
        <color rgb="FFC00000"/>
        <rFont val="Times New Roman"/>
        <family val="1"/>
        <charset val="204"/>
      </rPr>
      <t>(ВСР), мВ·мин</t>
    </r>
  </si>
  <si>
    <r>
      <rPr>
        <b/>
        <i/>
        <sz val="11"/>
        <color rgb="FFC00000"/>
        <rFont val="Times New Roman"/>
        <family val="1"/>
        <charset val="204"/>
      </rPr>
      <t>A</t>
    </r>
    <r>
      <rPr>
        <b/>
        <i/>
        <vertAlign val="superscript"/>
        <sz val="11"/>
        <color rgb="FFC00000"/>
        <rFont val="Times New Roman"/>
        <family val="1"/>
        <charset val="204"/>
      </rPr>
      <t>i</t>
    </r>
    <r>
      <rPr>
        <b/>
        <i/>
        <vertAlign val="subscript"/>
        <sz val="11"/>
        <color rgb="FFC00000"/>
        <rFont val="Times New Roman"/>
        <family val="1"/>
        <charset val="204"/>
      </rPr>
      <t>2</t>
    </r>
    <r>
      <rPr>
        <b/>
        <sz val="11"/>
        <color rgb="FFC00000"/>
        <rFont val="Times New Roman"/>
        <family val="1"/>
        <charset val="204"/>
      </rPr>
      <t>(ВСР), мВ·мин</t>
    </r>
  </si>
  <si>
    <r>
      <rPr>
        <b/>
        <i/>
        <sz val="11"/>
        <color rgb="FFC00000"/>
        <rFont val="Times New Roman"/>
        <family val="1"/>
        <charset val="204"/>
      </rPr>
      <t>A</t>
    </r>
    <r>
      <rPr>
        <b/>
        <i/>
        <vertAlign val="superscript"/>
        <sz val="11"/>
        <color rgb="FFC00000"/>
        <rFont val="Times New Roman"/>
        <family val="1"/>
        <charset val="204"/>
      </rPr>
      <t>i</t>
    </r>
    <r>
      <rPr>
        <b/>
        <i/>
        <vertAlign val="subscript"/>
        <sz val="11"/>
        <color rgb="FFC00000"/>
        <rFont val="Times New Roman"/>
        <family val="1"/>
        <charset val="204"/>
      </rPr>
      <t>3</t>
    </r>
    <r>
      <rPr>
        <b/>
        <sz val="11"/>
        <color rgb="FFC00000"/>
        <rFont val="Times New Roman"/>
        <family val="1"/>
        <charset val="204"/>
      </rPr>
      <t>(ВСР), мВ·мин</t>
    </r>
  </si>
  <si>
    <r>
      <t xml:space="preserve"> </t>
    </r>
    <r>
      <rPr>
        <b/>
        <sz val="11"/>
        <color theme="1"/>
        <rFont val="Times New Roman"/>
        <family val="1"/>
        <charset val="204"/>
      </rPr>
      <t xml:space="preserve">Объём ГР "А" в ГР "D" (вносимый дозатором), </t>
    </r>
    <r>
      <rPr>
        <b/>
        <i/>
        <sz val="11"/>
        <color theme="1"/>
        <rFont val="Times New Roman"/>
        <family val="1"/>
        <charset val="204"/>
      </rPr>
      <t>V'</t>
    </r>
    <r>
      <rPr>
        <b/>
        <i/>
        <vertAlign val="superscript"/>
        <sz val="11"/>
        <color theme="1"/>
        <rFont val="Times New Roman"/>
        <family val="1"/>
        <charset val="204"/>
      </rPr>
      <t>A</t>
    </r>
    <r>
      <rPr>
        <b/>
        <i/>
        <vertAlign val="subscript"/>
        <sz val="11"/>
        <color theme="1"/>
        <rFont val="Times New Roman"/>
        <family val="1"/>
        <charset val="204"/>
      </rPr>
      <t>D</t>
    </r>
    <r>
      <rPr>
        <b/>
        <sz val="11"/>
        <color theme="1"/>
        <rFont val="Times New Roman"/>
        <family val="1"/>
        <charset val="204"/>
      </rPr>
      <t>, мл</t>
    </r>
  </si>
  <si>
    <r>
      <t xml:space="preserve"> Масса ГР "А" в ГР "D",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A</t>
    </r>
    <r>
      <rPr>
        <b/>
        <i/>
        <vertAlign val="subscript"/>
        <sz val="11"/>
        <color theme="1"/>
        <rFont val="Times New Roman"/>
        <family val="1"/>
        <charset val="204"/>
      </rPr>
      <t>D</t>
    </r>
    <r>
      <rPr>
        <b/>
        <sz val="11"/>
        <color theme="1"/>
        <rFont val="Times New Roman"/>
        <family val="1"/>
        <charset val="204"/>
      </rPr>
      <t>, г</t>
    </r>
  </si>
  <si>
    <r>
      <t xml:space="preserve"> Масса ГР "D",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bscript"/>
        <sz val="11"/>
        <color theme="1"/>
        <rFont val="Times New Roman"/>
        <family val="1"/>
        <charset val="204"/>
      </rPr>
      <t>D</t>
    </r>
    <r>
      <rPr>
        <b/>
        <sz val="11"/>
        <color theme="1"/>
        <rFont val="Times New Roman"/>
        <family val="1"/>
        <charset val="204"/>
      </rPr>
      <t>, г</t>
    </r>
  </si>
  <si>
    <r>
      <t xml:space="preserve"> </t>
    </r>
    <r>
      <rPr>
        <b/>
        <sz val="11"/>
        <color theme="1"/>
        <rFont val="Times New Roman"/>
        <family val="1"/>
        <charset val="204"/>
      </rPr>
      <t xml:space="preserve">Объём ГР "А" в ГР "В" (вносимый дозатором), </t>
    </r>
    <r>
      <rPr>
        <b/>
        <i/>
        <sz val="11"/>
        <color theme="1"/>
        <rFont val="Times New Roman"/>
        <family val="1"/>
        <charset val="204"/>
      </rPr>
      <t>V'</t>
    </r>
    <r>
      <rPr>
        <b/>
        <i/>
        <vertAlign val="superscript"/>
        <sz val="11"/>
        <color theme="1"/>
        <rFont val="Times New Roman"/>
        <family val="1"/>
        <charset val="204"/>
      </rPr>
      <t>A</t>
    </r>
    <r>
      <rPr>
        <b/>
        <i/>
        <vertAlign val="subscript"/>
        <sz val="11"/>
        <color theme="1"/>
        <rFont val="Times New Roman"/>
        <family val="1"/>
        <charset val="204"/>
      </rPr>
      <t>B</t>
    </r>
    <r>
      <rPr>
        <b/>
        <sz val="11"/>
        <color theme="1"/>
        <rFont val="Times New Roman"/>
        <family val="1"/>
        <charset val="204"/>
      </rPr>
      <t>, мл</t>
    </r>
  </si>
  <si>
    <r>
      <rPr>
        <b/>
        <sz val="11"/>
        <color theme="1"/>
        <rFont val="Times New Roman"/>
        <family val="1"/>
        <charset val="204"/>
      </rPr>
      <t xml:space="preserve"> Объём ГР "А" в ГР "1" (вносимый дозатором), </t>
    </r>
    <r>
      <rPr>
        <b/>
        <i/>
        <sz val="11"/>
        <color theme="1"/>
        <rFont val="Times New Roman"/>
        <family val="1"/>
        <charset val="204"/>
      </rPr>
      <t>V'</t>
    </r>
    <r>
      <rPr>
        <b/>
        <i/>
        <vertAlign val="superscript"/>
        <sz val="11"/>
        <color theme="1"/>
        <rFont val="Times New Roman"/>
        <family val="1"/>
        <charset val="204"/>
      </rPr>
      <t>A</t>
    </r>
    <r>
      <rPr>
        <b/>
        <i/>
        <vertAlign val="subscript"/>
        <sz val="11"/>
        <color theme="1"/>
        <rFont val="Times New Roman"/>
        <family val="1"/>
        <charset val="204"/>
      </rPr>
      <t>1</t>
    </r>
    <r>
      <rPr>
        <b/>
        <sz val="11"/>
        <color theme="1"/>
        <rFont val="Times New Roman"/>
        <family val="1"/>
        <charset val="204"/>
      </rPr>
      <t>, мл</t>
    </r>
  </si>
  <si>
    <r>
      <rPr>
        <b/>
        <sz val="11"/>
        <color theme="1"/>
        <rFont val="Times New Roman"/>
        <family val="1"/>
        <charset val="204"/>
      </rPr>
      <t xml:space="preserve"> Объём ГР "С" в ГР "2" (вносимый дозатором), </t>
    </r>
    <r>
      <rPr>
        <b/>
        <i/>
        <sz val="11"/>
        <color theme="1"/>
        <rFont val="Times New Roman"/>
        <family val="1"/>
        <charset val="204"/>
      </rPr>
      <t>V'</t>
    </r>
    <r>
      <rPr>
        <b/>
        <i/>
        <vertAlign val="superscript"/>
        <sz val="11"/>
        <color theme="1"/>
        <rFont val="Times New Roman"/>
        <family val="1"/>
        <charset val="204"/>
      </rPr>
      <t>С</t>
    </r>
    <r>
      <rPr>
        <b/>
        <i/>
        <vertAlign val="subscript"/>
        <sz val="11"/>
        <color theme="1"/>
        <rFont val="Times New Roman"/>
        <family val="1"/>
        <charset val="204"/>
      </rPr>
      <t>2</t>
    </r>
    <r>
      <rPr>
        <b/>
        <sz val="11"/>
        <color theme="1"/>
        <rFont val="Times New Roman"/>
        <family val="1"/>
        <charset val="204"/>
      </rPr>
      <t>, мл</t>
    </r>
  </si>
  <si>
    <r>
      <t xml:space="preserve">Доля ВСР по объёму в ГР "А", </t>
    </r>
    <r>
      <rPr>
        <i/>
        <sz val="11"/>
        <color theme="1"/>
        <rFont val="Times New Roman"/>
        <family val="1"/>
        <charset val="204"/>
      </rPr>
      <t>w'</t>
    </r>
    <r>
      <rPr>
        <i/>
        <vertAlign val="superscript"/>
        <sz val="11"/>
        <color theme="1"/>
        <rFont val="Times New Roman"/>
        <family val="1"/>
        <charset val="204"/>
      </rPr>
      <t>ВСР</t>
    </r>
    <r>
      <rPr>
        <i/>
        <vertAlign val="subscript"/>
        <sz val="11"/>
        <color theme="1"/>
        <rFont val="Times New Roman"/>
        <family val="1"/>
        <charset val="204"/>
      </rPr>
      <t>A</t>
    </r>
  </si>
  <si>
    <r>
      <t xml:space="preserve"> Объём ГР "А" в ГР "C"  (вносимый дозатором), </t>
    </r>
    <r>
      <rPr>
        <b/>
        <i/>
        <sz val="11"/>
        <color theme="1"/>
        <rFont val="Times New Roman"/>
        <family val="1"/>
        <charset val="204"/>
      </rPr>
      <t>V'</t>
    </r>
    <r>
      <rPr>
        <b/>
        <i/>
        <vertAlign val="superscript"/>
        <sz val="11"/>
        <color theme="1"/>
        <rFont val="Times New Roman"/>
        <family val="1"/>
        <charset val="204"/>
      </rPr>
      <t>A</t>
    </r>
    <r>
      <rPr>
        <b/>
        <i/>
        <vertAlign val="subscript"/>
        <sz val="11"/>
        <color theme="1"/>
        <rFont val="Times New Roman"/>
        <family val="1"/>
        <charset val="204"/>
      </rPr>
      <t>C</t>
    </r>
    <r>
      <rPr>
        <b/>
        <sz val="11"/>
        <color theme="1"/>
        <rFont val="Times New Roman"/>
        <family val="1"/>
        <charset val="204"/>
      </rPr>
      <t>, мл</t>
    </r>
  </si>
  <si>
    <r>
      <t xml:space="preserve"> Масса ГР "А",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A</t>
    </r>
    <r>
      <rPr>
        <b/>
        <i/>
        <vertAlign val="subscript"/>
        <sz val="11"/>
        <color theme="1"/>
        <rFont val="Times New Roman"/>
        <family val="1"/>
        <charset val="204"/>
      </rPr>
      <t>C</t>
    </r>
    <r>
      <rPr>
        <b/>
        <sz val="11"/>
        <color theme="1"/>
        <rFont val="Times New Roman"/>
        <family val="1"/>
        <charset val="204"/>
      </rPr>
      <t>, г</t>
    </r>
  </si>
  <si>
    <r>
      <t xml:space="preserve"> Масса ГР "C",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bscript"/>
        <sz val="11"/>
        <color theme="1"/>
        <rFont val="Times New Roman"/>
        <family val="1"/>
        <charset val="204"/>
      </rPr>
      <t>C</t>
    </r>
    <r>
      <rPr>
        <b/>
        <sz val="11"/>
        <color theme="1"/>
        <rFont val="Times New Roman"/>
        <family val="1"/>
        <charset val="204"/>
      </rPr>
      <t>, г</t>
    </r>
  </si>
  <si>
    <r>
      <t xml:space="preserve"> Масса ГР "А" в ГР "В",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A</t>
    </r>
    <r>
      <rPr>
        <b/>
        <i/>
        <vertAlign val="subscript"/>
        <sz val="11"/>
        <color theme="1"/>
        <rFont val="Times New Roman"/>
        <family val="1"/>
        <charset val="204"/>
      </rPr>
      <t>B</t>
    </r>
    <r>
      <rPr>
        <b/>
        <sz val="11"/>
        <color theme="1"/>
        <rFont val="Times New Roman"/>
        <family val="1"/>
        <charset val="204"/>
      </rPr>
      <t>, г</t>
    </r>
  </si>
  <si>
    <r>
      <t xml:space="preserve"> Масса ГР "В",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bscript"/>
        <sz val="11"/>
        <color theme="1"/>
        <rFont val="Times New Roman"/>
        <family val="1"/>
        <charset val="204"/>
      </rPr>
      <t>B</t>
    </r>
    <r>
      <rPr>
        <b/>
        <sz val="11"/>
        <color theme="1"/>
        <rFont val="Times New Roman"/>
        <family val="1"/>
        <charset val="204"/>
      </rPr>
      <t>, г</t>
    </r>
  </si>
  <si>
    <r>
      <t xml:space="preserve">Доля ВСР по объёму в ГР "B", </t>
    </r>
    <r>
      <rPr>
        <i/>
        <sz val="11"/>
        <color theme="1"/>
        <rFont val="Times New Roman"/>
        <family val="1"/>
        <charset val="204"/>
      </rPr>
      <t>w'</t>
    </r>
    <r>
      <rPr>
        <i/>
        <vertAlign val="superscript"/>
        <sz val="11"/>
        <color theme="1"/>
        <rFont val="Times New Roman"/>
        <family val="1"/>
        <charset val="204"/>
      </rPr>
      <t>ВСР</t>
    </r>
    <r>
      <rPr>
        <i/>
        <vertAlign val="subscript"/>
        <sz val="11"/>
        <color theme="1"/>
        <rFont val="Times New Roman"/>
        <family val="1"/>
        <charset val="204"/>
      </rPr>
      <t>B</t>
    </r>
  </si>
  <si>
    <r>
      <t xml:space="preserve">Доля ВСР по объёму в ГР "D", </t>
    </r>
    <r>
      <rPr>
        <i/>
        <sz val="11"/>
        <color theme="1"/>
        <rFont val="Times New Roman"/>
        <family val="1"/>
        <charset val="204"/>
      </rPr>
      <t>w'</t>
    </r>
    <r>
      <rPr>
        <i/>
        <vertAlign val="superscript"/>
        <sz val="11"/>
        <color theme="1"/>
        <rFont val="Times New Roman"/>
        <family val="1"/>
        <charset val="204"/>
      </rPr>
      <t>ВСР</t>
    </r>
    <r>
      <rPr>
        <i/>
        <vertAlign val="subscript"/>
        <sz val="11"/>
        <color theme="1"/>
        <rFont val="Times New Roman"/>
        <family val="1"/>
        <charset val="204"/>
      </rPr>
      <t>D</t>
    </r>
  </si>
  <si>
    <r>
      <t xml:space="preserve">Доля ВСР по объёму в ГР "1", </t>
    </r>
    <r>
      <rPr>
        <i/>
        <sz val="11"/>
        <color theme="1"/>
        <rFont val="Times New Roman"/>
        <family val="1"/>
        <charset val="204"/>
      </rPr>
      <t>w'</t>
    </r>
    <r>
      <rPr>
        <i/>
        <vertAlign val="superscript"/>
        <sz val="11"/>
        <color theme="1"/>
        <rFont val="Times New Roman"/>
        <family val="1"/>
        <charset val="204"/>
      </rPr>
      <t>ВСР</t>
    </r>
    <r>
      <rPr>
        <i/>
        <vertAlign val="subscript"/>
        <sz val="11"/>
        <color theme="1"/>
        <rFont val="Times New Roman"/>
        <family val="1"/>
        <charset val="204"/>
      </rPr>
      <t>1</t>
    </r>
  </si>
  <si>
    <r>
      <t xml:space="preserve"> Масса ГР "А",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A</t>
    </r>
    <r>
      <rPr>
        <b/>
        <i/>
        <vertAlign val="subscript"/>
        <sz val="11"/>
        <color theme="1"/>
        <rFont val="Times New Roman"/>
        <family val="1"/>
        <charset val="204"/>
      </rPr>
      <t>1</t>
    </r>
    <r>
      <rPr>
        <b/>
        <sz val="11"/>
        <color theme="1"/>
        <rFont val="Times New Roman"/>
        <family val="1"/>
        <charset val="204"/>
      </rPr>
      <t>, г</t>
    </r>
  </si>
  <si>
    <r>
      <t xml:space="preserve"> Масса ГР "1",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bscript"/>
        <sz val="11"/>
        <color theme="1"/>
        <rFont val="Times New Roman"/>
        <family val="1"/>
        <charset val="204"/>
      </rPr>
      <t>1</t>
    </r>
    <r>
      <rPr>
        <b/>
        <sz val="11"/>
        <color theme="1"/>
        <rFont val="Times New Roman"/>
        <family val="1"/>
        <charset val="204"/>
      </rPr>
      <t>, г</t>
    </r>
  </si>
  <si>
    <r>
      <t xml:space="preserve"> Масса ГР "С",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С</t>
    </r>
    <r>
      <rPr>
        <b/>
        <i/>
        <vertAlign val="subscript"/>
        <sz val="11"/>
        <color theme="1"/>
        <rFont val="Times New Roman"/>
        <family val="1"/>
        <charset val="204"/>
      </rPr>
      <t>2</t>
    </r>
    <r>
      <rPr>
        <b/>
        <sz val="11"/>
        <color theme="1"/>
        <rFont val="Times New Roman"/>
        <family val="1"/>
        <charset val="204"/>
      </rPr>
      <t>, г</t>
    </r>
  </si>
  <si>
    <r>
      <t xml:space="preserve"> Масса ГР "2",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bscript"/>
        <sz val="11"/>
        <color theme="1"/>
        <rFont val="Times New Roman"/>
        <family val="1"/>
        <charset val="204"/>
      </rPr>
      <t>2</t>
    </r>
    <r>
      <rPr>
        <b/>
        <sz val="11"/>
        <color theme="1"/>
        <rFont val="Times New Roman"/>
        <family val="1"/>
        <charset val="204"/>
      </rPr>
      <t>, г</t>
    </r>
  </si>
  <si>
    <r>
      <t xml:space="preserve">Доля ВСР по объёму в ГР "2", </t>
    </r>
    <r>
      <rPr>
        <i/>
        <sz val="11"/>
        <color theme="1"/>
        <rFont val="Times New Roman"/>
        <family val="1"/>
        <charset val="204"/>
      </rPr>
      <t>w'</t>
    </r>
    <r>
      <rPr>
        <i/>
        <vertAlign val="superscript"/>
        <sz val="11"/>
        <color theme="1"/>
        <rFont val="Times New Roman"/>
        <family val="1"/>
        <charset val="204"/>
      </rPr>
      <t>ВСР</t>
    </r>
    <r>
      <rPr>
        <i/>
        <vertAlign val="subscript"/>
        <sz val="11"/>
        <color theme="1"/>
        <rFont val="Times New Roman"/>
        <family val="1"/>
        <charset val="204"/>
      </rPr>
      <t>2</t>
    </r>
  </si>
  <si>
    <r>
      <t xml:space="preserve"> </t>
    </r>
    <r>
      <rPr>
        <b/>
        <sz val="11"/>
        <color theme="1"/>
        <rFont val="Times New Roman"/>
        <family val="1"/>
        <charset val="204"/>
      </rPr>
      <t xml:space="preserve">Объём ГР "С" в ГР "3" (вносимый дозатором), </t>
    </r>
    <r>
      <rPr>
        <b/>
        <i/>
        <sz val="11"/>
        <color theme="1"/>
        <rFont val="Times New Roman"/>
        <family val="1"/>
        <charset val="204"/>
      </rPr>
      <t>V'</t>
    </r>
    <r>
      <rPr>
        <b/>
        <i/>
        <vertAlign val="superscript"/>
        <sz val="11"/>
        <color theme="1"/>
        <rFont val="Times New Roman"/>
        <family val="1"/>
        <charset val="204"/>
      </rPr>
      <t>С</t>
    </r>
    <r>
      <rPr>
        <b/>
        <i/>
        <vertAlign val="subscript"/>
        <sz val="11"/>
        <color theme="1"/>
        <rFont val="Times New Roman"/>
        <family val="1"/>
        <charset val="204"/>
      </rPr>
      <t>3</t>
    </r>
    <r>
      <rPr>
        <b/>
        <sz val="11"/>
        <color theme="1"/>
        <rFont val="Times New Roman"/>
        <family val="1"/>
        <charset val="204"/>
      </rPr>
      <t>, мл</t>
    </r>
  </si>
  <si>
    <r>
      <t xml:space="preserve"> Масса ГР "С",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perscript"/>
        <sz val="11"/>
        <color theme="1"/>
        <rFont val="Times New Roman"/>
        <family val="1"/>
        <charset val="204"/>
      </rPr>
      <t>С</t>
    </r>
    <r>
      <rPr>
        <b/>
        <i/>
        <vertAlign val="subscript"/>
        <sz val="11"/>
        <color theme="1"/>
        <rFont val="Times New Roman"/>
        <family val="1"/>
        <charset val="204"/>
      </rPr>
      <t>3</t>
    </r>
    <r>
      <rPr>
        <b/>
        <sz val="11"/>
        <color theme="1"/>
        <rFont val="Times New Roman"/>
        <family val="1"/>
        <charset val="204"/>
      </rPr>
      <t>, г</t>
    </r>
  </si>
  <si>
    <r>
      <t xml:space="preserve"> Масса ГР "3", </t>
    </r>
    <r>
      <rPr>
        <b/>
        <i/>
        <sz val="11"/>
        <color theme="1"/>
        <rFont val="Times New Roman"/>
        <family val="1"/>
        <charset val="204"/>
      </rPr>
      <t>M</t>
    </r>
    <r>
      <rPr>
        <b/>
        <i/>
        <vertAlign val="subscript"/>
        <sz val="11"/>
        <color theme="1"/>
        <rFont val="Times New Roman"/>
        <family val="1"/>
        <charset val="204"/>
      </rPr>
      <t>3</t>
    </r>
    <r>
      <rPr>
        <b/>
        <sz val="11"/>
        <color theme="1"/>
        <rFont val="Times New Roman"/>
        <family val="1"/>
        <charset val="204"/>
      </rPr>
      <t>, г</t>
    </r>
  </si>
  <si>
    <r>
      <t xml:space="preserve">Доля ВСР по объёму в ГР "3", </t>
    </r>
    <r>
      <rPr>
        <i/>
        <sz val="11"/>
        <color theme="1"/>
        <rFont val="Times New Roman"/>
        <family val="1"/>
        <charset val="204"/>
      </rPr>
      <t>w'</t>
    </r>
    <r>
      <rPr>
        <i/>
        <vertAlign val="superscript"/>
        <sz val="11"/>
        <color theme="1"/>
        <rFont val="Times New Roman"/>
        <family val="1"/>
        <charset val="204"/>
      </rPr>
      <t>ВСР</t>
    </r>
    <r>
      <rPr>
        <i/>
        <vertAlign val="subscript"/>
        <sz val="11"/>
        <color theme="1"/>
        <rFont val="Times New Roman"/>
        <family val="1"/>
        <charset val="204"/>
      </rPr>
      <t>3</t>
    </r>
  </si>
  <si>
    <r>
      <rPr>
        <sz val="11"/>
        <color theme="1"/>
        <rFont val="Times New Roman"/>
        <family val="1"/>
        <charset val="204"/>
      </rPr>
      <t xml:space="preserve">*Объём этанола (ожидаемый), </t>
    </r>
    <r>
      <rPr>
        <b/>
        <i/>
        <sz val="11"/>
        <color theme="1"/>
        <rFont val="Times New Roman"/>
        <family val="1"/>
        <charset val="204"/>
      </rPr>
      <t>V</t>
    </r>
    <r>
      <rPr>
        <b/>
        <i/>
        <vertAlign val="superscript"/>
        <sz val="11"/>
        <color theme="1"/>
        <rFont val="Times New Roman"/>
        <family val="1"/>
        <charset val="204"/>
      </rPr>
      <t>Eth</t>
    </r>
    <r>
      <rPr>
        <b/>
        <sz val="11"/>
        <color theme="1"/>
        <rFont val="Times New Roman"/>
        <family val="1"/>
        <charset val="204"/>
      </rPr>
      <t>(A)</t>
    </r>
    <r>
      <rPr>
        <b/>
        <i/>
        <sz val="11"/>
        <color theme="1"/>
        <rFont val="Times New Roman"/>
        <family val="1"/>
        <charset val="204"/>
      </rPr>
      <t>= V</t>
    </r>
    <r>
      <rPr>
        <b/>
        <i/>
        <vertAlign val="superscript"/>
        <sz val="11"/>
        <color theme="1"/>
        <rFont val="Times New Roman"/>
        <family val="1"/>
        <charset val="204"/>
      </rPr>
      <t>ВСР</t>
    </r>
    <r>
      <rPr>
        <b/>
        <sz val="11"/>
        <color theme="1"/>
        <rFont val="Times New Roman"/>
        <family val="1"/>
        <charset val="204"/>
      </rPr>
      <t xml:space="preserve">(A)· </t>
    </r>
    <r>
      <rPr>
        <b/>
        <i/>
        <sz val="11"/>
        <color theme="1"/>
        <rFont val="Times New Roman"/>
        <family val="1"/>
        <charset val="204"/>
      </rPr>
      <t>ABV</t>
    </r>
    <r>
      <rPr>
        <b/>
        <sz val="11"/>
        <color theme="1"/>
        <rFont val="Times New Roman"/>
        <family val="1"/>
        <charset val="204"/>
      </rPr>
      <t>/100</t>
    </r>
    <r>
      <rPr>
        <sz val="11"/>
        <color theme="1"/>
        <rFont val="Times New Roman"/>
        <family val="1"/>
        <charset val="204"/>
      </rPr>
      <t>, мл</t>
    </r>
  </si>
  <si>
    <t>Вся ВСР в ГР "С"</t>
  </si>
  <si>
    <r>
      <t xml:space="preserve">Доля ВСР по объёму в ГР "С", </t>
    </r>
    <r>
      <rPr>
        <i/>
        <sz val="11"/>
        <color theme="1"/>
        <rFont val="Times New Roman"/>
        <family val="1"/>
        <charset val="204"/>
      </rPr>
      <t>w'</t>
    </r>
    <r>
      <rPr>
        <i/>
        <vertAlign val="superscript"/>
        <sz val="11"/>
        <color theme="1"/>
        <rFont val="Times New Roman"/>
        <family val="1"/>
        <charset val="204"/>
      </rPr>
      <t>ВСР</t>
    </r>
    <r>
      <rPr>
        <i/>
        <vertAlign val="subscript"/>
        <sz val="11"/>
        <color theme="1"/>
        <rFont val="Times New Roman"/>
        <family val="1"/>
        <charset val="204"/>
      </rPr>
      <t>С</t>
    </r>
  </si>
  <si>
    <t>Массовые доли компонентов в ГР "C", г/г</t>
  </si>
  <si>
    <t>Массовые доли компонентов в ГР "D", г/г</t>
  </si>
  <si>
    <t>Массовые доли компонентов в ГР "В", г/г</t>
  </si>
  <si>
    <t>Массовые доли компонентов в ГР "3", г/г</t>
  </si>
  <si>
    <t>Массовые доли компонентов в ГР "2", г/г</t>
  </si>
  <si>
    <t>Массовые доли компонентов в ГР "1", г/г</t>
  </si>
  <si>
    <t>ГР "A"</t>
  </si>
  <si>
    <t>ГР "B"</t>
  </si>
  <si>
    <t>ГР "C"</t>
  </si>
  <si>
    <r>
      <t xml:space="preserve"> Крепость ВСР при 20 °С, </t>
    </r>
    <r>
      <rPr>
        <b/>
        <i/>
        <sz val="11"/>
        <color theme="1"/>
        <rFont val="Times New Roman"/>
        <family val="1"/>
        <charset val="204"/>
      </rPr>
      <t>ABV,</t>
    </r>
    <r>
      <rPr>
        <b/>
        <sz val="11"/>
        <color theme="1"/>
        <rFont val="Times New Roman"/>
        <family val="1"/>
        <charset val="204"/>
      </rPr>
      <t xml:space="preserve"> % об. </t>
    </r>
  </si>
  <si>
    <t>N</t>
  </si>
  <si>
    <t>25-40 мг/л АА</t>
  </si>
  <si>
    <t>10-25 мг/л АА</t>
  </si>
  <si>
    <t>2-5 мг/л АА</t>
  </si>
  <si>
    <t>2-столбик</t>
  </si>
  <si>
    <t>102столбик</t>
  </si>
  <si>
    <t>ищем меньшее, чем плотность</t>
  </si>
  <si>
    <t>это столбик макс крепости</t>
  </si>
  <si>
    <t>в этой строке ищем плотность</t>
  </si>
  <si>
    <t>Масса ВСР в пикнометре,  г</t>
  </si>
  <si>
    <r>
      <t xml:space="preserve"> Крепость, </t>
    </r>
    <r>
      <rPr>
        <b/>
        <i/>
        <sz val="11"/>
        <rFont val="Times New Roman"/>
        <family val="1"/>
        <charset val="204"/>
      </rPr>
      <t>ABV, об.%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</si>
</sst>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0"/>
    <numFmt numFmtId="165" formatCode="0.0"/>
    <numFmt numFmtId="166" formatCode="0.0000"/>
    <numFmt numFmtId="167" formatCode="0.00000"/>
    <numFmt numFmtId="168" formatCode="0.000000"/>
    <numFmt numFmtId="169" formatCode="0.00000000"/>
    <numFmt numFmtId="170" formatCode="[$-409]d\-mmm\-yyyy;@"/>
  </numFmts>
  <fonts count="1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2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vertAlign val="subscript"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vertAlign val="superscript"/>
      <sz val="11"/>
      <color theme="1"/>
      <name val="Times New Roman"/>
      <family val="1"/>
      <charset val="204"/>
    </font>
    <font>
      <i/>
      <vertAlign val="subscript"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rgb="FF0000FF"/>
      <name val="Arial"/>
      <family val="2"/>
      <charset val="204"/>
    </font>
    <font>
      <b/>
      <sz val="16"/>
      <color rgb="FF0000FF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rgb="FF0000FF"/>
      <name val="Arial"/>
      <family val="2"/>
      <charset val="204"/>
    </font>
    <font>
      <b/>
      <i/>
      <sz val="11"/>
      <color rgb="FF0000FF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Arial"/>
      <family val="2"/>
      <charset val="204"/>
    </font>
    <font>
      <sz val="11"/>
      <name val="Times New Roman"/>
      <family val="1"/>
      <charset val="204"/>
    </font>
    <font>
      <b/>
      <i/>
      <vertAlign val="superscript"/>
      <sz val="11"/>
      <color theme="1"/>
      <name val="Times New Roman"/>
      <family val="1"/>
      <charset val="204"/>
    </font>
    <font>
      <b/>
      <i/>
      <sz val="11"/>
      <color rgb="FFC00000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i/>
      <sz val="9"/>
      <color rgb="FF0000FF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b/>
      <i/>
      <sz val="10"/>
      <color theme="6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vertAlign val="subscript"/>
      <sz val="11"/>
      <color rgb="FF0000FF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8"/>
      <color rgb="FF242021"/>
      <name val="Times New Roman"/>
      <family val="1"/>
      <charset val="204"/>
    </font>
    <font>
      <b/>
      <sz val="11"/>
      <color rgb="FFC00000"/>
      <name val="Arial Black"/>
      <family val="2"/>
      <charset val="204"/>
    </font>
    <font>
      <b/>
      <sz val="8"/>
      <color rgb="FFC00000"/>
      <name val="Arial Black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0000FF"/>
      <name val="Arial Black"/>
      <family val="2"/>
      <charset val="204"/>
    </font>
    <font>
      <sz val="10"/>
      <name val="Arial Cyr"/>
      <charset val="204"/>
    </font>
    <font>
      <sz val="11"/>
      <color rgb="FFC00000"/>
      <name val="Arial Black"/>
      <family val="2"/>
      <charset val="204"/>
    </font>
    <font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sz val="8"/>
      <color rgb="FF0C0E1D"/>
      <name val="Arial"/>
      <family val="2"/>
      <charset val="204"/>
    </font>
    <font>
      <i/>
      <sz val="11"/>
      <color indexed="81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i/>
      <vertAlign val="subscript"/>
      <sz val="10"/>
      <color theme="1"/>
      <name val="Times New Roman"/>
      <family val="1"/>
      <charset val="204"/>
    </font>
    <font>
      <i/>
      <vertAlign val="subscript"/>
      <sz val="11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rgb="FF0000FF"/>
      <name val="Arial Black"/>
      <family val="2"/>
      <charset val="204"/>
    </font>
    <font>
      <sz val="11"/>
      <color rgb="FFC00000"/>
      <name val="Calibri"/>
      <family val="2"/>
      <charset val="204"/>
      <scheme val="minor"/>
    </font>
    <font>
      <sz val="11"/>
      <color rgb="FFC0000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i/>
      <sz val="12"/>
      <color rgb="FFFF0000"/>
      <name val="Times New Roman"/>
      <family val="1"/>
      <charset val="204"/>
    </font>
    <font>
      <b/>
      <sz val="11"/>
      <color rgb="FF20212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i/>
      <sz val="10"/>
      <color rgb="FFC00000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vertAlign val="subscript"/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1"/>
      <color rgb="FF009900"/>
      <name val="Times New Roman"/>
      <family val="1"/>
      <charset val="204"/>
    </font>
    <font>
      <sz val="12"/>
      <name val="Times New Roman"/>
      <family val="1"/>
      <charset val="204"/>
    </font>
    <font>
      <i/>
      <vertAlign val="superscript"/>
      <sz val="11"/>
      <color theme="1"/>
      <name val="Times New Roman"/>
      <family val="1"/>
      <charset val="204"/>
    </font>
    <font>
      <b/>
      <sz val="11"/>
      <color rgb="FF00FF00"/>
      <name val="Times New Roman"/>
      <family val="1"/>
      <charset val="204"/>
    </font>
    <font>
      <i/>
      <vertAlign val="superscript"/>
      <sz val="11"/>
      <name val="Times New Roman"/>
      <family val="1"/>
      <charset val="204"/>
    </font>
    <font>
      <i/>
      <vertAlign val="superscript"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i/>
      <sz val="11"/>
      <color theme="0" tint="-0.34998626667073579"/>
      <name val="Times New Roman"/>
      <family val="1"/>
      <charset val="204"/>
    </font>
    <font>
      <b/>
      <i/>
      <sz val="11"/>
      <color rgb="FF0000FF"/>
      <name val="Arial"/>
      <family val="2"/>
      <charset val="204"/>
    </font>
    <font>
      <b/>
      <sz val="11"/>
      <name val="Arial"/>
      <family val="2"/>
      <charset val="204"/>
    </font>
    <font>
      <vertAlign val="subscript"/>
      <sz val="11"/>
      <name val="Times New Roman"/>
      <family val="1"/>
      <charset val="204"/>
    </font>
    <font>
      <b/>
      <i/>
      <vertAlign val="superscript"/>
      <sz val="11"/>
      <name val="Times New Roman"/>
      <family val="1"/>
      <charset val="204"/>
    </font>
    <font>
      <b/>
      <vertAlign val="subscript"/>
      <sz val="11"/>
      <name val="Times New Roman"/>
      <family val="1"/>
      <charset val="204"/>
    </font>
    <font>
      <b/>
      <i/>
      <vertAlign val="superscript"/>
      <sz val="11"/>
      <color rgb="FF0000FF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vertAlign val="subscript"/>
      <sz val="9.9"/>
      <color theme="1"/>
      <name val="Calibri"/>
      <family val="2"/>
      <charset val="204"/>
    </font>
    <font>
      <i/>
      <sz val="11"/>
      <color rgb="FFC00000"/>
      <name val="Calibri"/>
      <family val="2"/>
      <charset val="204"/>
      <scheme val="minor"/>
    </font>
    <font>
      <i/>
      <sz val="11"/>
      <color theme="0" tint="-0.499984740745262"/>
      <name val="Times New Roman"/>
      <family val="1"/>
      <charset val="204"/>
    </font>
    <font>
      <i/>
      <vertAlign val="superscript"/>
      <sz val="11"/>
      <color theme="0" tint="-0.499984740745262"/>
      <name val="Times New Roman"/>
      <family val="1"/>
      <charset val="204"/>
    </font>
    <font>
      <b/>
      <i/>
      <sz val="11"/>
      <color theme="0" tint="-0.499984740745262"/>
      <name val="Times New Roman"/>
      <family val="1"/>
      <charset val="204"/>
    </font>
    <font>
      <b/>
      <sz val="11"/>
      <color theme="0" tint="-0.499984740745262"/>
      <name val="Times New Roman"/>
      <family val="1"/>
      <charset val="204"/>
    </font>
    <font>
      <b/>
      <i/>
      <vertAlign val="superscript"/>
      <sz val="11"/>
      <color theme="0" tint="-0.499984740745262"/>
      <name val="Times New Roman"/>
      <family val="1"/>
      <charset val="204"/>
    </font>
    <font>
      <sz val="11"/>
      <color theme="0" tint="-0.499984740745262"/>
      <name val="Times New Roman"/>
      <family val="1"/>
      <charset val="204"/>
    </font>
    <font>
      <sz val="11"/>
      <color theme="1" tint="0.34998626667073579"/>
      <name val="Times New Roman"/>
      <family val="1"/>
      <charset val="204"/>
    </font>
    <font>
      <sz val="11"/>
      <color indexed="81"/>
      <name val="Times New Roman"/>
      <family val="1"/>
    </font>
    <font>
      <b/>
      <i/>
      <sz val="11"/>
      <color theme="0" tint="-0.249977111117893"/>
      <name val="Times New Roman"/>
      <family val="1"/>
      <charset val="204"/>
    </font>
    <font>
      <b/>
      <i/>
      <vertAlign val="superscript"/>
      <sz val="11"/>
      <color theme="0" tint="-0.249977111117893"/>
      <name val="Times New Roman"/>
      <family val="1"/>
      <charset val="204"/>
    </font>
    <font>
      <b/>
      <vertAlign val="subscript"/>
      <sz val="11"/>
      <color theme="0" tint="-0.249977111117893"/>
      <name val="Times New Roman"/>
      <family val="1"/>
      <charset val="204"/>
    </font>
    <font>
      <b/>
      <sz val="11"/>
      <color theme="0" tint="-0.249977111117893"/>
      <name val="Times New Roman"/>
      <family val="1"/>
      <charset val="204"/>
    </font>
    <font>
      <b/>
      <sz val="12"/>
      <color rgb="FFC00000"/>
      <name val="Arial"/>
      <family val="2"/>
      <charset val="204"/>
    </font>
    <font>
      <b/>
      <i/>
      <vertAlign val="superscript"/>
      <sz val="11"/>
      <color rgb="FFC00000"/>
      <name val="Times New Roman"/>
      <family val="1"/>
      <charset val="204"/>
    </font>
    <font>
      <b/>
      <i/>
      <vertAlign val="subscript"/>
      <sz val="11"/>
      <color rgb="FFC00000"/>
      <name val="Times New Roman"/>
      <family val="1"/>
      <charset val="204"/>
    </font>
    <font>
      <b/>
      <sz val="1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EFF7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3FF9B"/>
        <bgColor indexed="64"/>
      </patternFill>
    </fill>
    <fill>
      <patternFill patternType="solid">
        <fgColor rgb="FFFF99FF"/>
        <bgColor indexed="64"/>
      </patternFill>
    </fill>
  </fills>
  <borders count="9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DashDotDot">
        <color rgb="FFC00000"/>
      </left>
      <right style="medium">
        <color indexed="64"/>
      </right>
      <top style="thin">
        <color indexed="64"/>
      </top>
      <bottom/>
      <diagonal/>
    </border>
    <border>
      <left style="mediumDashDotDot">
        <color rgb="FFC00000"/>
      </left>
      <right style="medium">
        <color indexed="64"/>
      </right>
      <top/>
      <bottom/>
      <diagonal/>
    </border>
    <border>
      <left style="medium">
        <color indexed="64"/>
      </left>
      <right style="mediumDashDotDot">
        <color rgb="FFC00000"/>
      </right>
      <top style="mediumDashDotDot">
        <color rgb="FFC00000"/>
      </top>
      <bottom/>
      <diagonal/>
    </border>
    <border>
      <left style="medium">
        <color indexed="64"/>
      </left>
      <right style="mediumDashDotDot">
        <color rgb="FFC00000"/>
      </right>
      <top/>
      <bottom style="mediumDashDotDot">
        <color rgb="FFC00000"/>
      </bottom>
      <diagonal/>
    </border>
    <border>
      <left/>
      <right/>
      <top style="mediumDashDotDot">
        <color rgb="FFC00000"/>
      </top>
      <bottom style="thin">
        <color indexed="64"/>
      </bottom>
      <diagonal/>
    </border>
    <border>
      <left/>
      <right/>
      <top style="mediumDashDotDot">
        <color rgb="FFC00000"/>
      </top>
      <bottom/>
      <diagonal/>
    </border>
    <border>
      <left style="medium">
        <color indexed="64"/>
      </left>
      <right/>
      <top style="medium">
        <color indexed="64"/>
      </top>
      <bottom style="mediumDashDotDot">
        <color rgb="FFC00000"/>
      </bottom>
      <diagonal/>
    </border>
    <border>
      <left style="medium">
        <color indexed="64"/>
      </left>
      <right/>
      <top style="mediumDashDotDot">
        <color rgb="FFC00000"/>
      </top>
      <bottom style="thin">
        <color indexed="64"/>
      </bottom>
      <diagonal/>
    </border>
    <border>
      <left style="medium">
        <color indexed="64"/>
      </left>
      <right/>
      <top style="mediumDashDotDot">
        <color rgb="FFC00000"/>
      </top>
      <bottom/>
      <diagonal/>
    </border>
    <border>
      <left style="medium">
        <color indexed="64"/>
      </left>
      <right/>
      <top/>
      <bottom style="mediumDashDotDot">
        <color rgb="FFC00000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6" fillId="0" borderId="0"/>
    <xf numFmtId="0" fontId="46" fillId="0" borderId="0"/>
  </cellStyleXfs>
  <cellXfs count="708">
    <xf numFmtId="0" fontId="0" fillId="0" borderId="0" xfId="0"/>
    <xf numFmtId="0" fontId="3" fillId="0" borderId="0" xfId="0" applyFont="1"/>
    <xf numFmtId="0" fontId="6" fillId="0" borderId="0" xfId="0" applyFont="1"/>
    <xf numFmtId="0" fontId="4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/>
    <xf numFmtId="0" fontId="8" fillId="0" borderId="0" xfId="0" applyFont="1" applyAlignment="1">
      <alignment horizontal="center" vertical="center"/>
    </xf>
    <xf numFmtId="0" fontId="0" fillId="3" borderId="0" xfId="0" applyFill="1"/>
    <xf numFmtId="0" fontId="4" fillId="0" borderId="0" xfId="0" applyFont="1" applyBorder="1"/>
    <xf numFmtId="0" fontId="0" fillId="0" borderId="0" xfId="0" applyFill="1"/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66" fontId="4" fillId="0" borderId="42" xfId="0" applyNumberFormat="1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7" xfId="0" applyFont="1" applyBorder="1"/>
    <xf numFmtId="0" fontId="22" fillId="0" borderId="0" xfId="0" applyFont="1" applyAlignment="1">
      <alignment vertical="center"/>
    </xf>
    <xf numFmtId="164" fontId="15" fillId="0" borderId="0" xfId="0" applyNumberFormat="1" applyFont="1" applyBorder="1" applyAlignment="1">
      <alignment horizontal="center" vertical="center"/>
    </xf>
    <xf numFmtId="0" fontId="11" fillId="0" borderId="29" xfId="0" applyFont="1" applyBorder="1"/>
    <xf numFmtId="0" fontId="6" fillId="0" borderId="4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0" fillId="0" borderId="53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166" fontId="18" fillId="0" borderId="6" xfId="0" applyNumberFormat="1" applyFont="1" applyBorder="1" applyAlignment="1">
      <alignment horizontal="center" vertical="center"/>
    </xf>
    <xf numFmtId="166" fontId="29" fillId="0" borderId="13" xfId="0" applyNumberFormat="1" applyFont="1" applyFill="1" applyBorder="1" applyAlignment="1">
      <alignment horizontal="center" vertical="center"/>
    </xf>
    <xf numFmtId="166" fontId="29" fillId="0" borderId="14" xfId="0" applyNumberFormat="1" applyFont="1" applyFill="1" applyBorder="1" applyAlignment="1">
      <alignment horizontal="center" vertical="center"/>
    </xf>
    <xf numFmtId="166" fontId="29" fillId="0" borderId="26" xfId="0" applyNumberFormat="1" applyFont="1" applyFill="1" applyBorder="1" applyAlignment="1">
      <alignment horizontal="center" vertical="center"/>
    </xf>
    <xf numFmtId="0" fontId="0" fillId="0" borderId="6" xfId="0" applyBorder="1"/>
    <xf numFmtId="0" fontId="6" fillId="0" borderId="29" xfId="0" applyFont="1" applyFill="1" applyBorder="1" applyAlignment="1">
      <alignment horizontal="center" vertical="center"/>
    </xf>
    <xf numFmtId="0" fontId="11" fillId="0" borderId="0" xfId="0" applyFont="1" applyBorder="1"/>
    <xf numFmtId="0" fontId="4" fillId="0" borderId="34" xfId="0" applyFont="1" applyFill="1" applyBorder="1" applyAlignment="1">
      <alignment horizontal="center" vertical="center"/>
    </xf>
    <xf numFmtId="0" fontId="32" fillId="0" borderId="28" xfId="0" applyFont="1" applyFill="1" applyBorder="1" applyAlignment="1">
      <alignment horizontal="center" vertical="center"/>
    </xf>
    <xf numFmtId="164" fontId="4" fillId="0" borderId="53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6" fontId="28" fillId="0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2" fillId="0" borderId="29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2" fontId="41" fillId="0" borderId="0" xfId="0" applyNumberFormat="1" applyFont="1" applyBorder="1"/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42" fillId="0" borderId="0" xfId="0" applyFont="1" applyAlignment="1">
      <alignment horizontal="center" vertical="center"/>
    </xf>
    <xf numFmtId="0" fontId="9" fillId="0" borderId="0" xfId="0" applyFont="1"/>
    <xf numFmtId="0" fontId="45" fillId="0" borderId="0" xfId="0" applyFont="1" applyAlignment="1">
      <alignment horizontal="center" vertical="center"/>
    </xf>
    <xf numFmtId="0" fontId="0" fillId="3" borderId="18" xfId="0" applyFill="1" applyBorder="1" applyAlignment="1">
      <alignment wrapText="1"/>
    </xf>
    <xf numFmtId="2" fontId="0" fillId="3" borderId="0" xfId="0" applyNumberFormat="1" applyFill="1"/>
    <xf numFmtId="49" fontId="0" fillId="3" borderId="0" xfId="0" applyNumberFormat="1" applyFill="1"/>
    <xf numFmtId="49" fontId="41" fillId="3" borderId="0" xfId="0" applyNumberFormat="1" applyFont="1" applyFill="1"/>
    <xf numFmtId="2" fontId="41" fillId="3" borderId="0" xfId="0" applyNumberFormat="1" applyFont="1" applyFill="1"/>
    <xf numFmtId="0" fontId="0" fillId="3" borderId="19" xfId="0" applyFill="1" applyBorder="1" applyAlignment="1">
      <alignment wrapText="1"/>
    </xf>
    <xf numFmtId="49" fontId="43" fillId="0" borderId="0" xfId="0" applyNumberFormat="1" applyFont="1" applyAlignment="1">
      <alignment horizontal="center" vertical="center"/>
    </xf>
    <xf numFmtId="49" fontId="43" fillId="3" borderId="0" xfId="0" applyNumberFormat="1" applyFont="1" applyFill="1" applyAlignment="1">
      <alignment horizontal="center" vertical="center"/>
    </xf>
    <xf numFmtId="2" fontId="0" fillId="0" borderId="0" xfId="0" applyNumberFormat="1" applyFill="1"/>
    <xf numFmtId="1" fontId="42" fillId="6" borderId="0" xfId="0" applyNumberFormat="1" applyFont="1" applyFill="1" applyAlignment="1">
      <alignment horizontal="center" vertical="center"/>
    </xf>
    <xf numFmtId="0" fontId="42" fillId="6" borderId="0" xfId="0" applyFont="1" applyFill="1" applyAlignment="1">
      <alignment horizontal="center" vertical="center"/>
    </xf>
    <xf numFmtId="0" fontId="0" fillId="7" borderId="0" xfId="0" applyFill="1"/>
    <xf numFmtId="0" fontId="0" fillId="6" borderId="0" xfId="0" applyFill="1"/>
    <xf numFmtId="0" fontId="47" fillId="4" borderId="0" xfId="0" applyFont="1" applyFill="1" applyAlignment="1">
      <alignment horizontal="center" vertical="center"/>
    </xf>
    <xf numFmtId="0" fontId="49" fillId="4" borderId="0" xfId="0" applyFont="1" applyFill="1" applyAlignment="1">
      <alignment horizontal="center" vertical="center"/>
    </xf>
    <xf numFmtId="0" fontId="50" fillId="6" borderId="0" xfId="0" applyFont="1" applyFill="1"/>
    <xf numFmtId="49" fontId="43" fillId="2" borderId="0" xfId="0" applyNumberFormat="1" applyFont="1" applyFill="1" applyAlignment="1">
      <alignment horizontal="center" vertical="center"/>
    </xf>
    <xf numFmtId="0" fontId="0" fillId="2" borderId="0" xfId="0" applyFill="1"/>
    <xf numFmtId="49" fontId="43" fillId="0" borderId="0" xfId="0" applyNumberFormat="1" applyFont="1" applyFill="1" applyAlignment="1">
      <alignment horizontal="center" vertical="center"/>
    </xf>
    <xf numFmtId="0" fontId="0" fillId="0" borderId="4" xfId="0" applyFill="1" applyBorder="1" applyAlignment="1">
      <alignment wrapText="1"/>
    </xf>
    <xf numFmtId="0" fontId="0" fillId="0" borderId="18" xfId="0" applyFill="1" applyBorder="1" applyAlignment="1">
      <alignment wrapText="1"/>
    </xf>
    <xf numFmtId="166" fontId="0" fillId="0" borderId="0" xfId="0" applyNumberFormat="1"/>
    <xf numFmtId="0" fontId="6" fillId="0" borderId="0" xfId="0" applyFont="1" applyFill="1" applyBorder="1" applyAlignment="1">
      <alignment vertical="center"/>
    </xf>
    <xf numFmtId="164" fontId="4" fillId="0" borderId="27" xfId="0" applyNumberFormat="1" applyFont="1" applyBorder="1" applyAlignment="1">
      <alignment horizontal="center" vertical="center"/>
    </xf>
    <xf numFmtId="164" fontId="4" fillId="0" borderId="59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11" fillId="0" borderId="0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3" fontId="55" fillId="0" borderId="0" xfId="0" applyNumberFormat="1" applyFont="1"/>
    <xf numFmtId="0" fontId="55" fillId="0" borderId="0" xfId="0" applyFont="1"/>
    <xf numFmtId="0" fontId="4" fillId="0" borderId="47" xfId="0" applyFont="1" applyFill="1" applyBorder="1"/>
    <xf numFmtId="0" fontId="4" fillId="0" borderId="0" xfId="0" applyFont="1" applyBorder="1" applyAlignment="1">
      <alignment horizontal="center"/>
    </xf>
    <xf numFmtId="165" fontId="52" fillId="8" borderId="13" xfId="0" applyNumberFormat="1" applyFont="1" applyFill="1" applyBorder="1" applyAlignment="1">
      <alignment horizontal="center" vertical="center"/>
    </xf>
    <xf numFmtId="165" fontId="52" fillId="8" borderId="14" xfId="0" applyNumberFormat="1" applyFont="1" applyFill="1" applyBorder="1" applyAlignment="1">
      <alignment horizontal="center" vertical="center"/>
    </xf>
    <xf numFmtId="165" fontId="52" fillId="8" borderId="26" xfId="0" applyNumberFormat="1" applyFont="1" applyFill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32" fillId="0" borderId="30" xfId="0" applyFont="1" applyFill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/>
    </xf>
    <xf numFmtId="0" fontId="6" fillId="0" borderId="72" xfId="0" applyFont="1" applyBorder="1"/>
    <xf numFmtId="0" fontId="4" fillId="0" borderId="72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164" fontId="32" fillId="0" borderId="12" xfId="0" applyNumberFormat="1" applyFont="1" applyBorder="1" applyAlignment="1">
      <alignment horizontal="center" vertical="center"/>
    </xf>
    <xf numFmtId="0" fontId="4" fillId="8" borderId="44" xfId="0" applyFont="1" applyFill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32" fillId="0" borderId="29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right" vertical="center"/>
    </xf>
    <xf numFmtId="166" fontId="4" fillId="0" borderId="0" xfId="0" applyNumberFormat="1" applyFont="1" applyBorder="1" applyAlignment="1">
      <alignment horizontal="center" vertical="center"/>
    </xf>
    <xf numFmtId="166" fontId="32" fillId="0" borderId="29" xfId="0" applyNumberFormat="1" applyFont="1" applyBorder="1" applyAlignment="1">
      <alignment horizontal="center" vertical="center"/>
    </xf>
    <xf numFmtId="0" fontId="42" fillId="0" borderId="0" xfId="0" applyFont="1" applyFill="1" applyAlignment="1">
      <alignment horizontal="center" vertical="center"/>
    </xf>
    <xf numFmtId="2" fontId="42" fillId="0" borderId="0" xfId="0" applyNumberFormat="1" applyFont="1" applyFill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5" fontId="58" fillId="8" borderId="65" xfId="0" applyNumberFormat="1" applyFont="1" applyFill="1" applyBorder="1" applyAlignment="1">
      <alignment horizontal="center"/>
    </xf>
    <xf numFmtId="165" fontId="0" fillId="0" borderId="4" xfId="0" applyNumberFormat="1" applyFill="1" applyBorder="1" applyAlignment="1">
      <alignment horizontal="center"/>
    </xf>
    <xf numFmtId="165" fontId="60" fillId="0" borderId="0" xfId="0" applyNumberFormat="1" applyFont="1" applyFill="1" applyBorder="1" applyAlignment="1">
      <alignment horizontal="center"/>
    </xf>
    <xf numFmtId="0" fontId="0" fillId="9" borderId="0" xfId="0" applyFill="1"/>
    <xf numFmtId="0" fontId="41" fillId="11" borderId="0" xfId="0" applyFont="1" applyFill="1"/>
    <xf numFmtId="0" fontId="0" fillId="11" borderId="0" xfId="0" applyFill="1"/>
    <xf numFmtId="49" fontId="0" fillId="11" borderId="0" xfId="0" applyNumberFormat="1" applyFill="1"/>
    <xf numFmtId="0" fontId="0" fillId="11" borderId="0" xfId="0" applyFill="1" applyBorder="1"/>
    <xf numFmtId="0" fontId="0" fillId="11" borderId="0" xfId="0" applyFill="1" applyBorder="1" applyAlignment="1">
      <alignment wrapText="1"/>
    </xf>
    <xf numFmtId="49" fontId="41" fillId="11" borderId="0" xfId="0" applyNumberFormat="1" applyFont="1" applyFill="1"/>
    <xf numFmtId="0" fontId="41" fillId="11" borderId="0" xfId="0" applyFont="1" applyFill="1" applyBorder="1"/>
    <xf numFmtId="0" fontId="0" fillId="11" borderId="18" xfId="0" applyFill="1" applyBorder="1" applyAlignment="1">
      <alignment wrapText="1"/>
    </xf>
    <xf numFmtId="0" fontId="0" fillId="11" borderId="4" xfId="0" applyFill="1" applyBorder="1" applyAlignment="1">
      <alignment wrapText="1"/>
    </xf>
    <xf numFmtId="2" fontId="41" fillId="11" borderId="0" xfId="0" applyNumberFormat="1" applyFont="1" applyFill="1" applyBorder="1"/>
    <xf numFmtId="2" fontId="41" fillId="11" borderId="0" xfId="0" applyNumberFormat="1" applyFont="1" applyFill="1"/>
    <xf numFmtId="49" fontId="41" fillId="11" borderId="0" xfId="0" applyNumberFormat="1" applyFont="1" applyFill="1" applyBorder="1"/>
    <xf numFmtId="0" fontId="0" fillId="11" borderId="19" xfId="0" applyFill="1" applyBorder="1" applyAlignment="1">
      <alignment wrapText="1"/>
    </xf>
    <xf numFmtId="0" fontId="0" fillId="11" borderId="7" xfId="0" applyFill="1" applyBorder="1" applyAlignment="1">
      <alignment wrapText="1"/>
    </xf>
    <xf numFmtId="0" fontId="50" fillId="0" borderId="0" xfId="0" applyFont="1" applyFill="1"/>
    <xf numFmtId="0" fontId="9" fillId="11" borderId="0" xfId="0" applyFont="1" applyFill="1"/>
    <xf numFmtId="0" fontId="62" fillId="11" borderId="0" xfId="0" applyFont="1" applyFill="1"/>
    <xf numFmtId="0" fontId="45" fillId="11" borderId="0" xfId="0" applyFont="1" applyFill="1" applyAlignment="1">
      <alignment horizontal="center" vertical="center"/>
    </xf>
    <xf numFmtId="167" fontId="0" fillId="11" borderId="0" xfId="0" applyNumberFormat="1" applyFill="1"/>
    <xf numFmtId="167" fontId="0" fillId="11" borderId="0" xfId="0" applyNumberFormat="1" applyFont="1" applyFill="1"/>
    <xf numFmtId="0" fontId="45" fillId="0" borderId="0" xfId="0" applyFont="1" applyFill="1"/>
    <xf numFmtId="0" fontId="57" fillId="0" borderId="0" xfId="0" applyFont="1" applyFill="1"/>
    <xf numFmtId="0" fontId="57" fillId="0" borderId="0" xfId="0" applyFont="1"/>
    <xf numFmtId="2" fontId="0" fillId="11" borderId="4" xfId="0" applyNumberFormat="1" applyFill="1" applyBorder="1" applyAlignment="1">
      <alignment wrapText="1"/>
    </xf>
    <xf numFmtId="0" fontId="3" fillId="11" borderId="6" xfId="0" applyFont="1" applyFill="1" applyBorder="1"/>
    <xf numFmtId="0" fontId="3" fillId="9" borderId="6" xfId="0" applyFont="1" applyFill="1" applyBorder="1"/>
    <xf numFmtId="0" fontId="3" fillId="0" borderId="6" xfId="0" applyFont="1" applyBorder="1"/>
    <xf numFmtId="49" fontId="41" fillId="0" borderId="0" xfId="0" applyNumberFormat="1" applyFont="1" applyFill="1"/>
    <xf numFmtId="0" fontId="3" fillId="3" borderId="6" xfId="0" applyFont="1" applyFill="1" applyBorder="1"/>
    <xf numFmtId="2" fontId="0" fillId="11" borderId="0" xfId="0" applyNumberFormat="1" applyFill="1"/>
    <xf numFmtId="0" fontId="45" fillId="11" borderId="0" xfId="0" applyFont="1" applyFill="1"/>
    <xf numFmtId="1" fontId="0" fillId="0" borderId="7" xfId="0" applyNumberFormat="1" applyBorder="1" applyAlignment="1">
      <alignment wrapText="1"/>
    </xf>
    <xf numFmtId="49" fontId="43" fillId="10" borderId="0" xfId="0" applyNumberFormat="1" applyFont="1" applyFill="1" applyAlignment="1">
      <alignment horizontal="center" vertical="center"/>
    </xf>
    <xf numFmtId="167" fontId="3" fillId="10" borderId="0" xfId="0" applyNumberFormat="1" applyFont="1" applyFill="1"/>
    <xf numFmtId="0" fontId="3" fillId="10" borderId="0" xfId="0" applyFont="1" applyFill="1"/>
    <xf numFmtId="0" fontId="4" fillId="8" borderId="43" xfId="0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22" xfId="0" applyFont="1" applyBorder="1" applyAlignment="1">
      <alignment horizontal="center" vertical="center"/>
    </xf>
    <xf numFmtId="0" fontId="6" fillId="0" borderId="34" xfId="0" applyFont="1" applyBorder="1"/>
    <xf numFmtId="0" fontId="6" fillId="0" borderId="34" xfId="0" applyFont="1" applyFill="1" applyBorder="1" applyAlignment="1">
      <alignment horizontal="center" vertical="center"/>
    </xf>
    <xf numFmtId="0" fontId="6" fillId="0" borderId="63" xfId="0" applyFont="1" applyBorder="1"/>
    <xf numFmtId="0" fontId="6" fillId="0" borderId="2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7" xfId="0" applyFont="1" applyBorder="1"/>
    <xf numFmtId="0" fontId="6" fillId="0" borderId="0" xfId="0" applyFont="1" applyFill="1" applyBorder="1"/>
    <xf numFmtId="0" fontId="6" fillId="0" borderId="23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9" xfId="0" applyFont="1" applyBorder="1"/>
    <xf numFmtId="0" fontId="6" fillId="0" borderId="9" xfId="0" applyFont="1" applyFill="1" applyBorder="1" applyAlignment="1">
      <alignment horizontal="center" vertical="center"/>
    </xf>
    <xf numFmtId="0" fontId="6" fillId="0" borderId="60" xfId="0" applyFont="1" applyBorder="1"/>
    <xf numFmtId="0" fontId="64" fillId="0" borderId="0" xfId="0" applyFont="1" applyFill="1" applyBorder="1"/>
    <xf numFmtId="0" fontId="25" fillId="0" borderId="29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64" fillId="0" borderId="0" xfId="0" applyFont="1" applyFill="1"/>
    <xf numFmtId="0" fontId="64" fillId="0" borderId="27" xfId="0" applyFont="1" applyFill="1" applyBorder="1"/>
    <xf numFmtId="0" fontId="29" fillId="0" borderId="0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0" fillId="0" borderId="0" xfId="0" applyFont="1"/>
    <xf numFmtId="165" fontId="29" fillId="0" borderId="0" xfId="0" applyNumberFormat="1" applyFont="1" applyFill="1" applyBorder="1" applyAlignment="1">
      <alignment horizontal="center" vertical="center"/>
    </xf>
    <xf numFmtId="165" fontId="36" fillId="0" borderId="0" xfId="0" applyNumberFormat="1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165" fontId="29" fillId="0" borderId="4" xfId="0" applyNumberFormat="1" applyFont="1" applyFill="1" applyBorder="1" applyAlignment="1">
      <alignment horizontal="center" vertical="center"/>
    </xf>
    <xf numFmtId="0" fontId="29" fillId="0" borderId="7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8" fillId="0" borderId="0" xfId="0" applyFont="1" applyBorder="1" applyAlignment="1">
      <alignment horizontal="center" vertical="center"/>
    </xf>
    <xf numFmtId="0" fontId="3" fillId="0" borderId="0" xfId="0" applyFont="1" applyBorder="1"/>
    <xf numFmtId="0" fontId="0" fillId="0" borderId="0" xfId="0" applyFont="1" applyBorder="1"/>
    <xf numFmtId="0" fontId="4" fillId="0" borderId="0" xfId="0" applyFont="1" applyBorder="1" applyAlignment="1">
      <alignment wrapText="1"/>
    </xf>
    <xf numFmtId="0" fontId="65" fillId="0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15" fontId="29" fillId="0" borderId="2" xfId="0" applyNumberFormat="1" applyFont="1" applyFill="1" applyBorder="1" applyAlignment="1">
      <alignment horizontal="left" vertical="center"/>
    </xf>
    <xf numFmtId="0" fontId="37" fillId="0" borderId="10" xfId="0" applyFont="1" applyFill="1" applyBorder="1" applyAlignment="1">
      <alignment horizontal="center" vertical="center" wrapText="1"/>
    </xf>
    <xf numFmtId="15" fontId="29" fillId="0" borderId="20" xfId="0" applyNumberFormat="1" applyFont="1" applyFill="1" applyBorder="1" applyAlignment="1">
      <alignment horizontal="left" vertical="center"/>
    </xf>
    <xf numFmtId="0" fontId="25" fillId="0" borderId="45" xfId="0" applyFont="1" applyFill="1" applyBorder="1" applyAlignment="1">
      <alignment horizontal="center" vertical="center"/>
    </xf>
    <xf numFmtId="0" fontId="29" fillId="0" borderId="34" xfId="0" applyFont="1" applyFill="1" applyBorder="1" applyAlignment="1">
      <alignment horizontal="center" vertical="center"/>
    </xf>
    <xf numFmtId="165" fontId="29" fillId="0" borderId="75" xfId="0" applyNumberFormat="1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165" fontId="29" fillId="0" borderId="10" xfId="0" applyNumberFormat="1" applyFont="1" applyFill="1" applyBorder="1" applyAlignment="1">
      <alignment horizontal="center" vertical="center"/>
    </xf>
    <xf numFmtId="165" fontId="29" fillId="0" borderId="77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165" fontId="56" fillId="0" borderId="16" xfId="0" applyNumberFormat="1" applyFont="1" applyFill="1" applyBorder="1" applyAlignment="1">
      <alignment horizontal="center" vertical="center"/>
    </xf>
    <xf numFmtId="0" fontId="65" fillId="9" borderId="0" xfId="0" applyFont="1" applyFill="1" applyBorder="1" applyAlignment="1">
      <alignment horizontal="center" vertical="center"/>
    </xf>
    <xf numFmtId="0" fontId="6" fillId="0" borderId="82" xfId="0" applyFont="1" applyBorder="1" applyAlignment="1">
      <alignment horizontal="center" vertical="center" wrapText="1"/>
    </xf>
    <xf numFmtId="0" fontId="56" fillId="9" borderId="80" xfId="0" applyFont="1" applyFill="1" applyBorder="1" applyAlignment="1">
      <alignment horizontal="center" vertical="center"/>
    </xf>
    <xf numFmtId="0" fontId="65" fillId="9" borderId="81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29" fillId="0" borderId="45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56" fillId="9" borderId="83" xfId="0" applyFont="1" applyFill="1" applyBorder="1" applyAlignment="1">
      <alignment horizontal="center" vertical="center"/>
    </xf>
    <xf numFmtId="0" fontId="29" fillId="0" borderId="84" xfId="0" applyFont="1" applyFill="1" applyBorder="1" applyAlignment="1">
      <alignment horizontal="center" vertical="center"/>
    </xf>
    <xf numFmtId="0" fontId="56" fillId="9" borderId="3" xfId="0" applyFont="1" applyFill="1" applyBorder="1" applyAlignment="1">
      <alignment horizontal="center" vertical="center"/>
    </xf>
    <xf numFmtId="165" fontId="65" fillId="9" borderId="3" xfId="0" applyNumberFormat="1" applyFont="1" applyFill="1" applyBorder="1" applyAlignment="1">
      <alignment horizontal="center" vertical="center"/>
    </xf>
    <xf numFmtId="0" fontId="6" fillId="0" borderId="85" xfId="0" applyFont="1" applyBorder="1" applyAlignment="1">
      <alignment horizontal="center" vertical="center" wrapText="1"/>
    </xf>
    <xf numFmtId="0" fontId="56" fillId="9" borderId="86" xfId="0" applyFont="1" applyFill="1" applyBorder="1" applyAlignment="1">
      <alignment horizontal="center" vertical="center"/>
    </xf>
    <xf numFmtId="165" fontId="65" fillId="9" borderId="87" xfId="0" applyNumberFormat="1" applyFont="1" applyFill="1" applyBorder="1" applyAlignment="1">
      <alignment horizontal="center" vertical="center"/>
    </xf>
    <xf numFmtId="0" fontId="65" fillId="0" borderId="8" xfId="0" applyFont="1" applyFill="1" applyBorder="1" applyAlignment="1">
      <alignment horizontal="center" vertical="center"/>
    </xf>
    <xf numFmtId="165" fontId="66" fillId="0" borderId="21" xfId="0" applyNumberFormat="1" applyFont="1" applyFill="1" applyBorder="1" applyAlignment="1">
      <alignment horizontal="center" vertical="center"/>
    </xf>
    <xf numFmtId="0" fontId="66" fillId="0" borderId="0" xfId="0" applyFont="1" applyBorder="1"/>
    <xf numFmtId="0" fontId="29" fillId="0" borderId="88" xfId="0" applyFont="1" applyFill="1" applyBorder="1" applyAlignment="1">
      <alignment horizontal="center" vertical="center"/>
    </xf>
    <xf numFmtId="0" fontId="25" fillId="0" borderId="88" xfId="0" applyFont="1" applyFill="1" applyBorder="1" applyAlignment="1">
      <alignment horizontal="center" vertical="center"/>
    </xf>
    <xf numFmtId="0" fontId="29" fillId="0" borderId="89" xfId="0" applyFont="1" applyFill="1" applyBorder="1" applyAlignment="1">
      <alignment horizontal="center" vertical="center"/>
    </xf>
    <xf numFmtId="165" fontId="29" fillId="0" borderId="89" xfId="0" applyNumberFormat="1" applyFont="1" applyFill="1" applyBorder="1" applyAlignment="1">
      <alignment horizontal="center" vertical="center"/>
    </xf>
    <xf numFmtId="0" fontId="25" fillId="0" borderId="76" xfId="0" applyFont="1" applyFill="1" applyBorder="1" applyAlignment="1">
      <alignment horizontal="center" vertical="center"/>
    </xf>
    <xf numFmtId="0" fontId="4" fillId="0" borderId="53" xfId="0" applyFont="1" applyBorder="1"/>
    <xf numFmtId="0" fontId="29" fillId="0" borderId="77" xfId="0" applyFont="1" applyFill="1" applyBorder="1" applyAlignment="1">
      <alignment horizontal="center" vertical="center"/>
    </xf>
    <xf numFmtId="0" fontId="67" fillId="0" borderId="28" xfId="0" applyFont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60" xfId="0" applyFont="1" applyBorder="1" applyAlignment="1">
      <alignment horizontal="center"/>
    </xf>
    <xf numFmtId="164" fontId="4" fillId="0" borderId="63" xfId="0" applyNumberFormat="1" applyFont="1" applyBorder="1" applyAlignment="1">
      <alignment horizontal="center" vertical="center"/>
    </xf>
    <xf numFmtId="164" fontId="32" fillId="0" borderId="36" xfId="0" applyNumberFormat="1" applyFont="1" applyBorder="1" applyAlignment="1">
      <alignment horizontal="center" vertical="center"/>
    </xf>
    <xf numFmtId="165" fontId="52" fillId="8" borderId="63" xfId="0" applyNumberFormat="1" applyFont="1" applyFill="1" applyBorder="1" applyAlignment="1">
      <alignment horizontal="center" vertical="center"/>
    </xf>
    <xf numFmtId="165" fontId="52" fillId="8" borderId="27" xfId="0" applyNumberFormat="1" applyFont="1" applyFill="1" applyBorder="1" applyAlignment="1">
      <alignment horizontal="center" vertical="center"/>
    </xf>
    <xf numFmtId="165" fontId="52" fillId="8" borderId="59" xfId="0" applyNumberFormat="1" applyFont="1" applyFill="1" applyBorder="1" applyAlignment="1">
      <alignment horizontal="center" vertical="center"/>
    </xf>
    <xf numFmtId="1" fontId="29" fillId="0" borderId="4" xfId="0" applyNumberFormat="1" applyFont="1" applyFill="1" applyBorder="1" applyAlignment="1">
      <alignment horizontal="center" vertical="center"/>
    </xf>
    <xf numFmtId="1" fontId="29" fillId="0" borderId="21" xfId="0" applyNumberFormat="1" applyFont="1" applyFill="1" applyBorder="1" applyAlignment="1">
      <alignment horizontal="center" vertical="center"/>
    </xf>
    <xf numFmtId="1" fontId="29" fillId="0" borderId="10" xfId="0" applyNumberFormat="1" applyFont="1" applyFill="1" applyBorder="1" applyAlignment="1">
      <alignment horizontal="center" vertical="center"/>
    </xf>
    <xf numFmtId="1" fontId="4" fillId="0" borderId="0" xfId="0" applyNumberFormat="1" applyFont="1" applyBorder="1"/>
    <xf numFmtId="166" fontId="4" fillId="0" borderId="0" xfId="0" applyNumberFormat="1" applyFont="1" applyBorder="1"/>
    <xf numFmtId="164" fontId="4" fillId="0" borderId="0" xfId="0" applyNumberFormat="1" applyFont="1" applyBorder="1"/>
    <xf numFmtId="165" fontId="4" fillId="0" borderId="0" xfId="0" applyNumberFormat="1" applyFont="1" applyBorder="1"/>
    <xf numFmtId="0" fontId="4" fillId="0" borderId="0" xfId="0" applyFont="1" applyAlignment="1">
      <alignment horizontal="right"/>
    </xf>
    <xf numFmtId="164" fontId="69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/>
    </xf>
    <xf numFmtId="168" fontId="4" fillId="0" borderId="0" xfId="0" applyNumberFormat="1" applyFont="1"/>
    <xf numFmtId="166" fontId="11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right"/>
    </xf>
    <xf numFmtId="1" fontId="69" fillId="0" borderId="0" xfId="0" applyNumberFormat="1" applyFont="1" applyBorder="1" applyAlignment="1">
      <alignment horizontal="right" vertical="top" wrapText="1"/>
    </xf>
    <xf numFmtId="2" fontId="69" fillId="0" borderId="0" xfId="0" applyNumberFormat="1" applyFont="1" applyBorder="1" applyAlignment="1">
      <alignment horizontal="right" vertical="top" wrapText="1"/>
    </xf>
    <xf numFmtId="0" fontId="73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horizontal="right"/>
    </xf>
    <xf numFmtId="0" fontId="75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/>
    </xf>
    <xf numFmtId="2" fontId="74" fillId="0" borderId="0" xfId="0" applyNumberFormat="1" applyFont="1" applyFill="1" applyBorder="1" applyAlignment="1">
      <alignment horizontal="right"/>
    </xf>
    <xf numFmtId="0" fontId="76" fillId="0" borderId="0" xfId="0" applyFont="1" applyFill="1" applyBorder="1" applyAlignment="1">
      <alignment horizontal="right"/>
    </xf>
    <xf numFmtId="0" fontId="72" fillId="0" borderId="0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165" fontId="77" fillId="0" borderId="0" xfId="0" applyNumberFormat="1" applyFont="1" applyFill="1" applyBorder="1" applyAlignment="1">
      <alignment horizontal="center" vertical="center"/>
    </xf>
    <xf numFmtId="165" fontId="69" fillId="0" borderId="0" xfId="0" applyNumberFormat="1" applyFont="1" applyFill="1" applyBorder="1" applyAlignment="1">
      <alignment horizontal="center" wrapText="1"/>
    </xf>
    <xf numFmtId="2" fontId="69" fillId="0" borderId="0" xfId="0" applyNumberFormat="1" applyFont="1" applyFill="1" applyBorder="1" applyAlignment="1">
      <alignment horizontal="center" wrapText="1"/>
    </xf>
    <xf numFmtId="0" fontId="6" fillId="0" borderId="6" xfId="0" applyFont="1" applyBorder="1" applyAlignment="1">
      <alignment horizontal="left" vertical="center"/>
    </xf>
    <xf numFmtId="166" fontId="18" fillId="0" borderId="6" xfId="0" applyNumberFormat="1" applyFont="1" applyFill="1" applyBorder="1" applyAlignment="1">
      <alignment horizontal="center" vertical="center"/>
    </xf>
    <xf numFmtId="166" fontId="18" fillId="0" borderId="6" xfId="0" applyNumberFormat="1" applyFont="1" applyFill="1" applyBorder="1" applyAlignment="1">
      <alignment horizontal="left" vertical="center"/>
    </xf>
    <xf numFmtId="0" fontId="29" fillId="0" borderId="14" xfId="0" applyFont="1" applyFill="1" applyBorder="1" applyAlignment="1">
      <alignment horizontal="center" vertical="center" wrapText="1"/>
    </xf>
    <xf numFmtId="166" fontId="18" fillId="5" borderId="6" xfId="0" applyNumberFormat="1" applyFont="1" applyFill="1" applyBorder="1" applyAlignment="1">
      <alignment horizontal="center" vertical="center"/>
    </xf>
    <xf numFmtId="166" fontId="0" fillId="0" borderId="6" xfId="0" applyNumberFormat="1" applyBorder="1"/>
    <xf numFmtId="0" fontId="5" fillId="0" borderId="1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66" fontId="21" fillId="0" borderId="6" xfId="0" applyNumberFormat="1" applyFont="1" applyBorder="1" applyAlignment="1">
      <alignment horizontal="center" vertical="center"/>
    </xf>
    <xf numFmtId="166" fontId="29" fillId="0" borderId="24" xfId="0" applyNumberFormat="1" applyFont="1" applyFill="1" applyBorder="1" applyAlignment="1">
      <alignment horizontal="center" vertical="center"/>
    </xf>
    <xf numFmtId="166" fontId="29" fillId="0" borderId="22" xfId="0" applyNumberFormat="1" applyFont="1" applyFill="1" applyBorder="1" applyAlignment="1">
      <alignment horizontal="center" vertical="center"/>
    </xf>
    <xf numFmtId="166" fontId="29" fillId="0" borderId="23" xfId="0" applyNumberFormat="1" applyFont="1" applyFill="1" applyBorder="1" applyAlignment="1">
      <alignment horizontal="center" vertical="center"/>
    </xf>
    <xf numFmtId="166" fontId="29" fillId="0" borderId="0" xfId="0" applyNumberFormat="1" applyFont="1" applyFill="1" applyBorder="1" applyAlignment="1">
      <alignment horizontal="center" vertical="center"/>
    </xf>
    <xf numFmtId="166" fontId="29" fillId="0" borderId="6" xfId="0" applyNumberFormat="1" applyFont="1" applyFill="1" applyBorder="1" applyAlignment="1">
      <alignment horizontal="center" vertical="center"/>
    </xf>
    <xf numFmtId="166" fontId="29" fillId="0" borderId="34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167" fontId="3" fillId="11" borderId="0" xfId="0" applyNumberFormat="1" applyFont="1" applyFill="1"/>
    <xf numFmtId="0" fontId="0" fillId="11" borderId="0" xfId="0" applyNumberFormat="1" applyFill="1"/>
    <xf numFmtId="0" fontId="3" fillId="10" borderId="0" xfId="0" applyNumberFormat="1" applyFont="1" applyFill="1"/>
    <xf numFmtId="167" fontId="0" fillId="0" borderId="0" xfId="0" applyNumberFormat="1" applyFill="1"/>
    <xf numFmtId="167" fontId="3" fillId="0" borderId="0" xfId="0" applyNumberFormat="1" applyFont="1" applyFill="1"/>
    <xf numFmtId="166" fontId="44" fillId="0" borderId="33" xfId="0" applyNumberFormat="1" applyFont="1" applyFill="1" applyBorder="1" applyAlignment="1">
      <alignment horizontal="center" vertical="center"/>
    </xf>
    <xf numFmtId="1" fontId="4" fillId="0" borderId="42" xfId="0" applyNumberFormat="1" applyFont="1" applyFill="1" applyBorder="1" applyAlignment="1">
      <alignment horizontal="center" vertical="center"/>
    </xf>
    <xf numFmtId="164" fontId="31" fillId="0" borderId="12" xfId="0" applyNumberFormat="1" applyFont="1" applyFill="1" applyBorder="1" applyAlignment="1">
      <alignment horizontal="center" vertical="center"/>
    </xf>
    <xf numFmtId="0" fontId="27" fillId="0" borderId="47" xfId="0" applyFont="1" applyFill="1" applyBorder="1" applyAlignment="1">
      <alignment horizontal="center" vertical="center"/>
    </xf>
    <xf numFmtId="165" fontId="84" fillId="0" borderId="0" xfId="0" applyNumberFormat="1" applyFont="1" applyAlignment="1">
      <alignment horizontal="center" vertical="center"/>
    </xf>
    <xf numFmtId="164" fontId="84" fillId="0" borderId="12" xfId="0" applyNumberFormat="1" applyFont="1" applyBorder="1" applyAlignment="1">
      <alignment horizontal="center" vertical="center"/>
    </xf>
    <xf numFmtId="0" fontId="85" fillId="0" borderId="0" xfId="0" applyFont="1"/>
    <xf numFmtId="0" fontId="11" fillId="0" borderId="0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 shrinkToFit="1"/>
    </xf>
    <xf numFmtId="0" fontId="6" fillId="0" borderId="67" xfId="0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166" fontId="4" fillId="0" borderId="63" xfId="0" applyNumberFormat="1" applyFont="1" applyFill="1" applyBorder="1" applyAlignment="1">
      <alignment horizontal="center" vertical="center"/>
    </xf>
    <xf numFmtId="164" fontId="4" fillId="0" borderId="14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6" fontId="4" fillId="0" borderId="27" xfId="0" applyNumberFormat="1" applyFont="1" applyFill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 vertical="center"/>
    </xf>
    <xf numFmtId="164" fontId="32" fillId="0" borderId="15" xfId="0" applyNumberFormat="1" applyFont="1" applyFill="1" applyBorder="1" applyAlignment="1">
      <alignment horizontal="center" vertical="center"/>
    </xf>
    <xf numFmtId="166" fontId="11" fillId="0" borderId="12" xfId="0" applyNumberFormat="1" applyFont="1" applyFill="1" applyBorder="1" applyAlignment="1">
      <alignment horizontal="center" vertical="center"/>
    </xf>
    <xf numFmtId="0" fontId="6" fillId="0" borderId="68" xfId="0" applyFont="1" applyFill="1" applyBorder="1" applyAlignment="1">
      <alignment horizontal="center" vertical="center"/>
    </xf>
    <xf numFmtId="164" fontId="4" fillId="0" borderId="26" xfId="0" applyNumberFormat="1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2" fontId="4" fillId="0" borderId="44" xfId="0" applyNumberFormat="1" applyFont="1" applyFill="1" applyBorder="1" applyAlignment="1">
      <alignment horizontal="center" vertical="center"/>
    </xf>
    <xf numFmtId="0" fontId="27" fillId="0" borderId="72" xfId="0" applyFont="1" applyFill="1" applyBorder="1" applyAlignment="1">
      <alignment horizontal="center" vertical="center"/>
    </xf>
    <xf numFmtId="164" fontId="4" fillId="0" borderId="9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4" fillId="0" borderId="34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/>
    </xf>
    <xf numFmtId="167" fontId="86" fillId="0" borderId="13" xfId="0" applyNumberFormat="1" applyFont="1" applyFill="1" applyBorder="1" applyAlignment="1">
      <alignment horizontal="center" vertical="center"/>
    </xf>
    <xf numFmtId="167" fontId="86" fillId="0" borderId="14" xfId="0" applyNumberFormat="1" applyFont="1" applyFill="1" applyBorder="1" applyAlignment="1">
      <alignment horizontal="center" vertical="center"/>
    </xf>
    <xf numFmtId="167" fontId="86" fillId="0" borderId="12" xfId="0" applyNumberFormat="1" applyFont="1" applyFill="1" applyBorder="1" applyAlignment="1">
      <alignment horizontal="center" vertical="center"/>
    </xf>
    <xf numFmtId="167" fontId="86" fillId="0" borderId="26" xfId="0" applyNumberFormat="1" applyFont="1" applyFill="1" applyBorder="1" applyAlignment="1">
      <alignment horizontal="center" vertical="center"/>
    </xf>
    <xf numFmtId="167" fontId="86" fillId="0" borderId="44" xfId="0" applyNumberFormat="1" applyFont="1" applyFill="1" applyBorder="1" applyAlignment="1">
      <alignment horizontal="center" vertical="center"/>
    </xf>
    <xf numFmtId="0" fontId="86" fillId="0" borderId="66" xfId="0" applyFont="1" applyBorder="1" applyAlignment="1">
      <alignment horizontal="center" vertical="center"/>
    </xf>
    <xf numFmtId="167" fontId="86" fillId="0" borderId="11" xfId="0" applyNumberFormat="1" applyFont="1" applyFill="1" applyBorder="1" applyAlignment="1">
      <alignment horizontal="center" vertical="center"/>
    </xf>
    <xf numFmtId="166" fontId="86" fillId="0" borderId="13" xfId="0" applyNumberFormat="1" applyFont="1" applyFill="1" applyBorder="1" applyAlignment="1">
      <alignment horizontal="center" vertical="center"/>
    </xf>
    <xf numFmtId="166" fontId="86" fillId="0" borderId="14" xfId="0" applyNumberFormat="1" applyFont="1" applyFill="1" applyBorder="1" applyAlignment="1">
      <alignment horizontal="center" vertical="center"/>
    </xf>
    <xf numFmtId="166" fontId="86" fillId="0" borderId="12" xfId="0" applyNumberFormat="1" applyFont="1" applyFill="1" applyBorder="1" applyAlignment="1">
      <alignment horizontal="center" vertical="center"/>
    </xf>
    <xf numFmtId="166" fontId="86" fillId="0" borderId="26" xfId="0" applyNumberFormat="1" applyFont="1" applyFill="1" applyBorder="1" applyAlignment="1">
      <alignment horizontal="center" vertical="center"/>
    </xf>
    <xf numFmtId="166" fontId="86" fillId="0" borderId="53" xfId="0" applyNumberFormat="1" applyFont="1" applyFill="1" applyBorder="1" applyAlignment="1">
      <alignment horizontal="center" vertical="center"/>
    </xf>
    <xf numFmtId="166" fontId="87" fillId="0" borderId="12" xfId="0" applyNumberFormat="1" applyFont="1" applyFill="1" applyBorder="1" applyAlignment="1">
      <alignment horizontal="center" vertical="center"/>
    </xf>
    <xf numFmtId="166" fontId="86" fillId="0" borderId="42" xfId="0" applyNumberFormat="1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166" fontId="4" fillId="0" borderId="13" xfId="0" applyNumberFormat="1" applyFont="1" applyFill="1" applyBorder="1" applyAlignment="1">
      <alignment horizontal="center" vertical="center"/>
    </xf>
    <xf numFmtId="166" fontId="4" fillId="0" borderId="14" xfId="0" applyNumberFormat="1" applyFont="1" applyFill="1" applyBorder="1" applyAlignment="1">
      <alignment horizontal="center" vertical="center"/>
    </xf>
    <xf numFmtId="164" fontId="32" fillId="0" borderId="12" xfId="0" applyNumberFormat="1" applyFont="1" applyFill="1" applyBorder="1" applyAlignment="1">
      <alignment horizontal="center" vertical="center"/>
    </xf>
    <xf numFmtId="165" fontId="78" fillId="0" borderId="44" xfId="0" applyNumberFormat="1" applyFont="1" applyFill="1" applyBorder="1" applyAlignment="1">
      <alignment horizontal="center" vertical="center"/>
    </xf>
    <xf numFmtId="1" fontId="6" fillId="0" borderId="43" xfId="0" applyNumberFormat="1" applyFont="1" applyFill="1" applyBorder="1" applyAlignment="1">
      <alignment horizontal="center" vertical="center"/>
    </xf>
    <xf numFmtId="165" fontId="32" fillId="0" borderId="69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166" fontId="4" fillId="0" borderId="65" xfId="0" applyNumberFormat="1" applyFont="1" applyFill="1" applyBorder="1" applyAlignment="1">
      <alignment horizontal="center" vertical="center"/>
    </xf>
    <xf numFmtId="164" fontId="44" fillId="0" borderId="33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164" fontId="89" fillId="0" borderId="31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 wrapText="1" shrinkToFit="1"/>
    </xf>
    <xf numFmtId="2" fontId="4" fillId="0" borderId="42" xfId="0" applyNumberFormat="1" applyFont="1" applyFill="1" applyBorder="1" applyAlignment="1">
      <alignment horizontal="center" vertical="center"/>
    </xf>
    <xf numFmtId="164" fontId="4" fillId="0" borderId="65" xfId="0" applyNumberFormat="1" applyFont="1" applyFill="1" applyBorder="1" applyAlignment="1">
      <alignment horizontal="center" vertical="center"/>
    </xf>
    <xf numFmtId="1" fontId="31" fillId="8" borderId="12" xfId="0" applyNumberFormat="1" applyFont="1" applyFill="1" applyBorder="1" applyAlignment="1">
      <alignment horizontal="center" vertical="center"/>
    </xf>
    <xf numFmtId="2" fontId="52" fillId="8" borderId="13" xfId="0" applyNumberFormat="1" applyFont="1" applyFill="1" applyBorder="1" applyAlignment="1">
      <alignment horizontal="center" vertical="center"/>
    </xf>
    <xf numFmtId="2" fontId="52" fillId="8" borderId="14" xfId="0" applyNumberFormat="1" applyFont="1" applyFill="1" applyBorder="1" applyAlignment="1">
      <alignment horizontal="center" vertical="center"/>
    </xf>
    <xf numFmtId="2" fontId="52" fillId="8" borderId="26" xfId="0" applyNumberFormat="1" applyFont="1" applyFill="1" applyBorder="1" applyAlignment="1">
      <alignment horizontal="center" vertical="center"/>
    </xf>
    <xf numFmtId="164" fontId="52" fillId="8" borderId="14" xfId="0" applyNumberFormat="1" applyFont="1" applyFill="1" applyBorder="1" applyAlignment="1">
      <alignment horizontal="center" vertical="center"/>
    </xf>
    <xf numFmtId="164" fontId="52" fillId="8" borderId="26" xfId="0" applyNumberFormat="1" applyFont="1" applyFill="1" applyBorder="1" applyAlignment="1">
      <alignment horizontal="center" vertical="center"/>
    </xf>
    <xf numFmtId="164" fontId="52" fillId="8" borderId="13" xfId="0" applyNumberFormat="1" applyFont="1" applyFill="1" applyBorder="1" applyAlignment="1">
      <alignment horizontal="center" vertical="center"/>
    </xf>
    <xf numFmtId="167" fontId="4" fillId="0" borderId="13" xfId="0" applyNumberFormat="1" applyFont="1" applyFill="1" applyBorder="1" applyAlignment="1">
      <alignment horizontal="center" vertical="center"/>
    </xf>
    <xf numFmtId="167" fontId="4" fillId="0" borderId="14" xfId="0" applyNumberFormat="1" applyFont="1" applyFill="1" applyBorder="1" applyAlignment="1">
      <alignment horizontal="center" vertical="center"/>
    </xf>
    <xf numFmtId="166" fontId="11" fillId="0" borderId="36" xfId="0" applyNumberFormat="1" applyFont="1" applyFill="1" applyBorder="1" applyAlignment="1">
      <alignment horizontal="center" vertical="center"/>
    </xf>
    <xf numFmtId="167" fontId="4" fillId="0" borderId="26" xfId="0" applyNumberFormat="1" applyFont="1" applyFill="1" applyBorder="1" applyAlignment="1">
      <alignment horizontal="center" vertical="center"/>
    </xf>
    <xf numFmtId="166" fontId="4" fillId="0" borderId="44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67" fontId="4" fillId="0" borderId="34" xfId="0" applyNumberFormat="1" applyFont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 vertical="center"/>
    </xf>
    <xf numFmtId="167" fontId="4" fillId="0" borderId="6" xfId="0" applyNumberFormat="1" applyFont="1" applyBorder="1" applyAlignment="1">
      <alignment horizontal="center" vertical="center"/>
    </xf>
    <xf numFmtId="166" fontId="4" fillId="0" borderId="26" xfId="0" applyNumberFormat="1" applyFont="1" applyFill="1" applyBorder="1" applyAlignment="1">
      <alignment horizontal="center" vertical="center"/>
    </xf>
    <xf numFmtId="167" fontId="4" fillId="0" borderId="63" xfId="0" applyNumberFormat="1" applyFont="1" applyFill="1" applyBorder="1" applyAlignment="1">
      <alignment horizontal="center" vertical="center"/>
    </xf>
    <xf numFmtId="165" fontId="4" fillId="0" borderId="34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Border="1" applyAlignment="1">
      <alignment horizontal="center" vertical="center"/>
    </xf>
    <xf numFmtId="165" fontId="4" fillId="0" borderId="23" xfId="0" applyNumberFormat="1" applyFont="1" applyFill="1" applyBorder="1" applyAlignment="1">
      <alignment horizontal="center" vertical="center"/>
    </xf>
    <xf numFmtId="167" fontId="4" fillId="0" borderId="27" xfId="0" applyNumberFormat="1" applyFont="1" applyFill="1" applyBorder="1" applyAlignment="1">
      <alignment horizontal="center" vertical="center"/>
    </xf>
    <xf numFmtId="166" fontId="4" fillId="0" borderId="15" xfId="0" applyNumberFormat="1" applyFont="1" applyFill="1" applyBorder="1" applyAlignment="1">
      <alignment horizontal="center" vertical="center"/>
    </xf>
    <xf numFmtId="165" fontId="32" fillId="0" borderId="29" xfId="0" applyNumberFormat="1" applyFont="1" applyFill="1" applyBorder="1" applyAlignment="1">
      <alignment horizontal="center" vertical="center"/>
    </xf>
    <xf numFmtId="165" fontId="4" fillId="0" borderId="22" xfId="0" applyNumberFormat="1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>
      <alignment horizontal="center" vertical="center"/>
    </xf>
    <xf numFmtId="167" fontId="4" fillId="0" borderId="65" xfId="0" applyNumberFormat="1" applyFont="1" applyFill="1" applyBorder="1" applyAlignment="1">
      <alignment horizontal="center" vertical="center"/>
    </xf>
    <xf numFmtId="164" fontId="4" fillId="0" borderId="44" xfId="0" applyNumberFormat="1" applyFont="1" applyFill="1" applyBorder="1" applyAlignment="1">
      <alignment horizontal="center" vertical="center"/>
    </xf>
    <xf numFmtId="166" fontId="4" fillId="0" borderId="55" xfId="0" applyNumberFormat="1" applyFont="1" applyFill="1" applyBorder="1" applyAlignment="1">
      <alignment horizontal="center" vertical="center"/>
    </xf>
    <xf numFmtId="164" fontId="25" fillId="0" borderId="12" xfId="0" applyNumberFormat="1" applyFont="1" applyFill="1" applyBorder="1" applyAlignment="1">
      <alignment horizontal="center" vertical="center"/>
    </xf>
    <xf numFmtId="167" fontId="29" fillId="0" borderId="13" xfId="0" applyNumberFormat="1" applyFont="1" applyFill="1" applyBorder="1" applyAlignment="1">
      <alignment horizontal="center" vertical="center"/>
    </xf>
    <xf numFmtId="167" fontId="29" fillId="0" borderId="14" xfId="0" applyNumberFormat="1" applyFont="1" applyFill="1" applyBorder="1" applyAlignment="1">
      <alignment horizontal="center" vertical="center"/>
    </xf>
    <xf numFmtId="167" fontId="25" fillId="0" borderId="12" xfId="0" applyNumberFormat="1" applyFont="1" applyFill="1" applyBorder="1" applyAlignment="1">
      <alignment horizontal="center" vertical="center"/>
    </xf>
    <xf numFmtId="167" fontId="29" fillId="0" borderId="53" xfId="0" applyNumberFormat="1" applyFont="1" applyFill="1" applyBorder="1" applyAlignment="1">
      <alignment horizontal="center" vertical="center"/>
    </xf>
    <xf numFmtId="167" fontId="29" fillId="0" borderId="26" xfId="0" applyNumberFormat="1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/>
    </xf>
    <xf numFmtId="0" fontId="0" fillId="0" borderId="6" xfId="0" applyFill="1" applyBorder="1"/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5" fontId="4" fillId="0" borderId="27" xfId="0" applyNumberFormat="1" applyFont="1" applyBorder="1" applyAlignment="1">
      <alignment horizontal="center"/>
    </xf>
    <xf numFmtId="165" fontId="4" fillId="0" borderId="60" xfId="0" applyNumberFormat="1" applyFont="1" applyBorder="1" applyAlignment="1">
      <alignment horizontal="center"/>
    </xf>
    <xf numFmtId="0" fontId="6" fillId="0" borderId="36" xfId="0" applyFont="1" applyBorder="1" applyAlignment="1">
      <alignment horizontal="center" vertical="center" wrapText="1"/>
    </xf>
    <xf numFmtId="167" fontId="4" fillId="0" borderId="14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1" fontId="11" fillId="0" borderId="36" xfId="0" applyNumberFormat="1" applyFont="1" applyBorder="1" applyAlignment="1">
      <alignment horizontal="center"/>
    </xf>
    <xf numFmtId="165" fontId="4" fillId="0" borderId="92" xfId="0" applyNumberFormat="1" applyFont="1" applyBorder="1" applyAlignment="1">
      <alignment horizontal="center" vertical="center"/>
    </xf>
    <xf numFmtId="0" fontId="26" fillId="0" borderId="92" xfId="0" applyFont="1" applyBorder="1" applyAlignment="1">
      <alignment horizontal="center" vertical="center"/>
    </xf>
    <xf numFmtId="0" fontId="34" fillId="0" borderId="92" xfId="0" applyFont="1" applyBorder="1" applyAlignment="1">
      <alignment horizontal="center" vertical="center"/>
    </xf>
    <xf numFmtId="0" fontId="4" fillId="0" borderId="92" xfId="0" applyFont="1" applyBorder="1"/>
    <xf numFmtId="0" fontId="61" fillId="0" borderId="92" xfId="0" applyFont="1" applyFill="1" applyBorder="1" applyAlignment="1">
      <alignment horizontal="center" vertical="center" wrapText="1"/>
    </xf>
    <xf numFmtId="0" fontId="33" fillId="0" borderId="92" xfId="0" applyFont="1" applyFill="1" applyBorder="1" applyAlignment="1">
      <alignment wrapText="1"/>
    </xf>
    <xf numFmtId="0" fontId="11" fillId="0" borderId="92" xfId="0" applyFont="1" applyFill="1" applyBorder="1" applyAlignment="1">
      <alignment horizontal="center" vertical="center"/>
    </xf>
    <xf numFmtId="0" fontId="33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right" vertical="center"/>
    </xf>
    <xf numFmtId="0" fontId="6" fillId="0" borderId="27" xfId="0" applyFont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25" fillId="0" borderId="40" xfId="0" applyFont="1" applyFill="1" applyBorder="1" applyAlignment="1">
      <alignment horizontal="center" vertical="center"/>
    </xf>
    <xf numFmtId="0" fontId="25" fillId="0" borderId="93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25" fillId="0" borderId="95" xfId="0" applyFont="1" applyFill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20" fillId="0" borderId="92" xfId="0" applyFont="1" applyBorder="1" applyAlignment="1">
      <alignment vertical="center"/>
    </xf>
    <xf numFmtId="0" fontId="20" fillId="5" borderId="52" xfId="0" applyFont="1" applyFill="1" applyBorder="1" applyAlignment="1">
      <alignment horizontal="center" vertical="center" wrapText="1"/>
    </xf>
    <xf numFmtId="0" fontId="20" fillId="5" borderId="42" xfId="0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167" fontId="29" fillId="0" borderId="22" xfId="0" applyNumberFormat="1" applyFont="1" applyFill="1" applyBorder="1" applyAlignment="1">
      <alignment horizontal="center" vertical="center"/>
    </xf>
    <xf numFmtId="167" fontId="29" fillId="0" borderId="23" xfId="0" applyNumberFormat="1" applyFont="1" applyFill="1" applyBorder="1" applyAlignment="1">
      <alignment horizontal="center" vertical="center"/>
    </xf>
    <xf numFmtId="167" fontId="29" fillId="0" borderId="24" xfId="0" applyNumberFormat="1" applyFont="1" applyFill="1" applyBorder="1" applyAlignment="1">
      <alignment horizontal="center" vertical="center"/>
    </xf>
    <xf numFmtId="166" fontId="69" fillId="0" borderId="22" xfId="0" applyNumberFormat="1" applyFont="1" applyFill="1" applyBorder="1" applyAlignment="1">
      <alignment horizontal="center"/>
    </xf>
    <xf numFmtId="166" fontId="69" fillId="0" borderId="23" xfId="0" applyNumberFormat="1" applyFont="1" applyFill="1" applyBorder="1" applyAlignment="1">
      <alignment horizontal="center"/>
    </xf>
    <xf numFmtId="166" fontId="69" fillId="0" borderId="24" xfId="0" applyNumberFormat="1" applyFont="1" applyFill="1" applyBorder="1" applyAlignment="1">
      <alignment horizontal="center"/>
    </xf>
    <xf numFmtId="1" fontId="94" fillId="0" borderId="12" xfId="0" applyNumberFormat="1" applyFont="1" applyFill="1" applyBorder="1" applyAlignment="1">
      <alignment horizontal="center"/>
    </xf>
    <xf numFmtId="166" fontId="69" fillId="0" borderId="13" xfId="0" applyNumberFormat="1" applyFont="1" applyFill="1" applyBorder="1" applyAlignment="1">
      <alignment horizontal="center"/>
    </xf>
    <xf numFmtId="166" fontId="69" fillId="0" borderId="14" xfId="0" applyNumberFormat="1" applyFont="1" applyFill="1" applyBorder="1" applyAlignment="1">
      <alignment horizontal="center"/>
    </xf>
    <xf numFmtId="166" fontId="69" fillId="0" borderId="26" xfId="0" applyNumberFormat="1" applyFont="1" applyFill="1" applyBorder="1" applyAlignment="1">
      <alignment horizontal="center"/>
    </xf>
    <xf numFmtId="169" fontId="69" fillId="0" borderId="13" xfId="0" applyNumberFormat="1" applyFont="1" applyFill="1" applyBorder="1" applyAlignment="1">
      <alignment horizontal="center"/>
    </xf>
    <xf numFmtId="169" fontId="69" fillId="0" borderId="14" xfId="0" applyNumberFormat="1" applyFont="1" applyFill="1" applyBorder="1" applyAlignment="1">
      <alignment horizontal="center"/>
    </xf>
    <xf numFmtId="168" fontId="94" fillId="0" borderId="12" xfId="0" applyNumberFormat="1" applyFont="1" applyFill="1" applyBorder="1" applyAlignment="1">
      <alignment horizontal="center"/>
    </xf>
    <xf numFmtId="167" fontId="25" fillId="0" borderId="35" xfId="0" applyNumberFormat="1" applyFont="1" applyFill="1" applyBorder="1" applyAlignment="1">
      <alignment horizontal="center" vertical="center"/>
    </xf>
    <xf numFmtId="169" fontId="69" fillId="0" borderId="26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 vertical="center" wrapText="1"/>
    </xf>
    <xf numFmtId="164" fontId="31" fillId="0" borderId="12" xfId="0" applyNumberFormat="1" applyFont="1" applyBorder="1" applyAlignment="1">
      <alignment horizontal="center"/>
    </xf>
    <xf numFmtId="168" fontId="4" fillId="0" borderId="14" xfId="0" applyNumberFormat="1" applyFont="1" applyBorder="1" applyAlignment="1">
      <alignment horizontal="center"/>
    </xf>
    <xf numFmtId="168" fontId="31" fillId="0" borderId="12" xfId="0" applyNumberFormat="1" applyFont="1" applyBorder="1" applyAlignment="1">
      <alignment horizontal="center"/>
    </xf>
    <xf numFmtId="168" fontId="4" fillId="0" borderId="15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168" fontId="4" fillId="0" borderId="13" xfId="0" applyNumberFormat="1" applyFont="1" applyBorder="1" applyAlignment="1">
      <alignment horizontal="center"/>
    </xf>
    <xf numFmtId="0" fontId="4" fillId="0" borderId="0" xfId="0" applyFont="1" applyFill="1" applyAlignment="1">
      <alignment horizontal="right"/>
    </xf>
    <xf numFmtId="1" fontId="11" fillId="0" borderId="29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0" fontId="6" fillId="0" borderId="63" xfId="0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11" fillId="0" borderId="35" xfId="0" applyNumberFormat="1" applyFont="1" applyBorder="1" applyAlignment="1">
      <alignment horizontal="center"/>
    </xf>
    <xf numFmtId="164" fontId="4" fillId="0" borderId="61" xfId="0" applyNumberFormat="1" applyFont="1" applyBorder="1" applyAlignment="1">
      <alignment horizontal="center"/>
    </xf>
    <xf numFmtId="168" fontId="4" fillId="0" borderId="63" xfId="0" applyNumberFormat="1" applyFont="1" applyBorder="1" applyAlignment="1">
      <alignment horizontal="center"/>
    </xf>
    <xf numFmtId="168" fontId="4" fillId="0" borderId="27" xfId="0" applyNumberFormat="1" applyFont="1" applyBorder="1" applyAlignment="1">
      <alignment horizontal="center"/>
    </xf>
    <xf numFmtId="168" fontId="31" fillId="0" borderId="36" xfId="0" applyNumberFormat="1" applyFont="1" applyBorder="1" applyAlignment="1">
      <alignment horizontal="center"/>
    </xf>
    <xf numFmtId="168" fontId="4" fillId="0" borderId="60" xfId="0" applyNumberFormat="1" applyFont="1" applyBorder="1" applyAlignment="1">
      <alignment horizontal="center"/>
    </xf>
    <xf numFmtId="0" fontId="88" fillId="0" borderId="12" xfId="0" applyFont="1" applyFill="1" applyBorder="1" applyAlignment="1">
      <alignment horizontal="center" vertical="center"/>
    </xf>
    <xf numFmtId="164" fontId="6" fillId="0" borderId="44" xfId="0" applyNumberFormat="1" applyFont="1" applyFill="1" applyBorder="1" applyAlignment="1">
      <alignment horizontal="center" vertical="center"/>
    </xf>
    <xf numFmtId="1" fontId="94" fillId="0" borderId="35" xfId="0" applyNumberFormat="1" applyFont="1" applyFill="1" applyBorder="1" applyAlignment="1">
      <alignment horizontal="center"/>
    </xf>
    <xf numFmtId="167" fontId="29" fillId="0" borderId="63" xfId="0" applyNumberFormat="1" applyFont="1" applyFill="1" applyBorder="1" applyAlignment="1">
      <alignment horizontal="center" vertical="center"/>
    </xf>
    <xf numFmtId="167" fontId="29" fillId="0" borderId="27" xfId="0" applyNumberFormat="1" applyFont="1" applyFill="1" applyBorder="1" applyAlignment="1">
      <alignment horizontal="center" vertical="center"/>
    </xf>
    <xf numFmtId="167" fontId="29" fillId="0" borderId="59" xfId="0" applyNumberFormat="1" applyFont="1" applyFill="1" applyBorder="1" applyAlignment="1">
      <alignment horizontal="center" vertical="center"/>
    </xf>
    <xf numFmtId="164" fontId="25" fillId="0" borderId="29" xfId="0" applyNumberFormat="1" applyFont="1" applyFill="1" applyBorder="1" applyAlignment="1">
      <alignment horizontal="center" vertical="center"/>
    </xf>
    <xf numFmtId="165" fontId="4" fillId="8" borderId="13" xfId="0" applyNumberFormat="1" applyFont="1" applyFill="1" applyBorder="1" applyAlignment="1">
      <alignment horizontal="center"/>
    </xf>
    <xf numFmtId="165" fontId="4" fillId="8" borderId="14" xfId="0" applyNumberFormat="1" applyFont="1" applyFill="1" applyBorder="1" applyAlignment="1">
      <alignment horizontal="center"/>
    </xf>
    <xf numFmtId="165" fontId="4" fillId="8" borderId="15" xfId="0" applyNumberFormat="1" applyFont="1" applyFill="1" applyBorder="1" applyAlignment="1">
      <alignment horizontal="center"/>
    </xf>
    <xf numFmtId="1" fontId="11" fillId="8" borderId="12" xfId="0" applyNumberFormat="1" applyFont="1" applyFill="1" applyBorder="1" applyAlignment="1">
      <alignment horizontal="center"/>
    </xf>
    <xf numFmtId="0" fontId="29" fillId="0" borderId="47" xfId="0" applyFont="1" applyFill="1" applyBorder="1" applyAlignment="1">
      <alignment horizontal="center" vertical="center"/>
    </xf>
    <xf numFmtId="1" fontId="31" fillId="8" borderId="36" xfId="0" applyNumberFormat="1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2" fontId="29" fillId="0" borderId="75" xfId="0" applyNumberFormat="1" applyFont="1" applyFill="1" applyBorder="1" applyAlignment="1">
      <alignment horizontal="center" vertical="center"/>
    </xf>
    <xf numFmtId="2" fontId="29" fillId="0" borderId="4" xfId="0" applyNumberFormat="1" applyFont="1" applyFill="1" applyBorder="1" applyAlignment="1">
      <alignment horizontal="center" vertical="center"/>
    </xf>
    <xf numFmtId="2" fontId="29" fillId="0" borderId="10" xfId="0" applyNumberFormat="1" applyFont="1" applyFill="1" applyBorder="1" applyAlignment="1">
      <alignment horizontal="center" vertical="center"/>
    </xf>
    <xf numFmtId="164" fontId="29" fillId="0" borderId="75" xfId="0" applyNumberFormat="1" applyFont="1" applyFill="1" applyBorder="1" applyAlignment="1">
      <alignment horizontal="center" vertical="center"/>
    </xf>
    <xf numFmtId="164" fontId="29" fillId="0" borderId="4" xfId="0" applyNumberFormat="1" applyFont="1" applyFill="1" applyBorder="1" applyAlignment="1">
      <alignment horizontal="center" vertical="center"/>
    </xf>
    <xf numFmtId="164" fontId="29" fillId="0" borderId="10" xfId="0" applyNumberFormat="1" applyFont="1" applyFill="1" applyBorder="1" applyAlignment="1">
      <alignment horizontal="center" vertical="center"/>
    </xf>
    <xf numFmtId="1" fontId="66" fillId="0" borderId="21" xfId="0" applyNumberFormat="1" applyFont="1" applyFill="1" applyBorder="1" applyAlignment="1">
      <alignment horizontal="center" vertical="center"/>
    </xf>
    <xf numFmtId="0" fontId="98" fillId="0" borderId="0" xfId="0" applyFont="1" applyFill="1" applyBorder="1" applyAlignment="1">
      <alignment horizontal="right" vertical="center" wrapText="1"/>
    </xf>
    <xf numFmtId="0" fontId="100" fillId="0" borderId="0" xfId="0" applyFont="1" applyFill="1" applyBorder="1" applyAlignment="1">
      <alignment horizontal="right" vertical="center" wrapText="1"/>
    </xf>
    <xf numFmtId="11" fontId="103" fillId="0" borderId="0" xfId="0" applyNumberFormat="1" applyFont="1" applyFill="1" applyBorder="1"/>
    <xf numFmtId="11" fontId="103" fillId="0" borderId="0" xfId="0" applyNumberFormat="1" applyFont="1"/>
    <xf numFmtId="1" fontId="103" fillId="0" borderId="0" xfId="0" applyNumberFormat="1" applyFont="1" applyFill="1" applyBorder="1"/>
    <xf numFmtId="1" fontId="103" fillId="0" borderId="0" xfId="0" applyNumberFormat="1" applyFont="1"/>
    <xf numFmtId="0" fontId="104" fillId="0" borderId="0" xfId="0" applyFont="1"/>
    <xf numFmtId="0" fontId="66" fillId="0" borderId="14" xfId="0" applyFont="1" applyFill="1" applyBorder="1" applyAlignment="1">
      <alignment horizontal="center" vertical="center" wrapText="1"/>
    </xf>
    <xf numFmtId="0" fontId="103" fillId="0" borderId="0" xfId="0" applyFont="1" applyBorder="1"/>
    <xf numFmtId="0" fontId="103" fillId="0" borderId="0" xfId="0" applyFont="1"/>
    <xf numFmtId="0" fontId="103" fillId="0" borderId="0" xfId="0" applyFont="1" applyAlignment="1">
      <alignment horizontal="center"/>
    </xf>
    <xf numFmtId="0" fontId="100" fillId="0" borderId="0" xfId="0" applyFont="1" applyFill="1" applyBorder="1" applyAlignment="1">
      <alignment horizontal="center" vertical="center" wrapText="1"/>
    </xf>
    <xf numFmtId="1" fontId="103" fillId="0" borderId="0" xfId="0" applyNumberFormat="1" applyFont="1" applyAlignment="1">
      <alignment horizontal="center"/>
    </xf>
    <xf numFmtId="167" fontId="29" fillId="0" borderId="42" xfId="0" applyNumberFormat="1" applyFont="1" applyFill="1" applyBorder="1" applyAlignment="1">
      <alignment horizontal="center" vertical="center"/>
    </xf>
    <xf numFmtId="167" fontId="103" fillId="0" borderId="0" xfId="0" applyNumberFormat="1" applyFont="1" applyBorder="1"/>
    <xf numFmtId="166" fontId="4" fillId="0" borderId="13" xfId="0" applyNumberFormat="1" applyFont="1" applyBorder="1" applyAlignment="1">
      <alignment horizontal="center" vertical="center"/>
    </xf>
    <xf numFmtId="166" fontId="4" fillId="0" borderId="14" xfId="0" applyNumberFormat="1" applyFont="1" applyBorder="1" applyAlignment="1">
      <alignment horizontal="center" vertical="center"/>
    </xf>
    <xf numFmtId="166" fontId="4" fillId="0" borderId="26" xfId="0" applyNumberFormat="1" applyFont="1" applyBorder="1" applyAlignment="1">
      <alignment horizontal="center" vertical="center"/>
    </xf>
    <xf numFmtId="164" fontId="11" fillId="0" borderId="12" xfId="0" applyNumberFormat="1" applyFont="1" applyFill="1" applyBorder="1" applyAlignment="1">
      <alignment horizontal="center" vertical="center"/>
    </xf>
    <xf numFmtId="167" fontId="11" fillId="0" borderId="0" xfId="0" applyNumberFormat="1" applyFont="1" applyFill="1" applyBorder="1" applyAlignment="1">
      <alignment horizontal="center" vertical="center"/>
    </xf>
    <xf numFmtId="0" fontId="4" fillId="8" borderId="66" xfId="0" applyFont="1" applyFill="1" applyBorder="1" applyAlignment="1">
      <alignment horizontal="center" vertical="center"/>
    </xf>
    <xf numFmtId="2" fontId="52" fillId="8" borderId="63" xfId="0" applyNumberFormat="1" applyFont="1" applyFill="1" applyBorder="1" applyAlignment="1">
      <alignment horizontal="center" vertical="center"/>
    </xf>
    <xf numFmtId="2" fontId="52" fillId="8" borderId="27" xfId="0" applyNumberFormat="1" applyFont="1" applyFill="1" applyBorder="1" applyAlignment="1">
      <alignment horizontal="center" vertical="center"/>
    </xf>
    <xf numFmtId="2" fontId="52" fillId="8" borderId="59" xfId="0" applyNumberFormat="1" applyFont="1" applyFill="1" applyBorder="1" applyAlignment="1">
      <alignment horizontal="center" vertical="center"/>
    </xf>
    <xf numFmtId="1" fontId="32" fillId="0" borderId="29" xfId="0" applyNumberFormat="1" applyFont="1" applyFill="1" applyBorder="1" applyAlignment="1">
      <alignment horizontal="center" vertical="center"/>
    </xf>
    <xf numFmtId="1" fontId="52" fillId="8" borderId="12" xfId="0" applyNumberFormat="1" applyFont="1" applyFill="1" applyBorder="1" applyAlignment="1">
      <alignment horizontal="center" vertical="center"/>
    </xf>
    <xf numFmtId="1" fontId="52" fillId="8" borderId="36" xfId="0" applyNumberFormat="1" applyFont="1" applyFill="1" applyBorder="1" applyAlignment="1">
      <alignment horizontal="center" vertical="center"/>
    </xf>
    <xf numFmtId="165" fontId="17" fillId="4" borderId="31" xfId="0" applyNumberFormat="1" applyFont="1" applyFill="1" applyBorder="1" applyAlignment="1" applyProtection="1">
      <alignment horizontal="center" vertical="center"/>
      <protection locked="0"/>
    </xf>
    <xf numFmtId="168" fontId="17" fillId="4" borderId="31" xfId="0" applyNumberFormat="1" applyFont="1" applyFill="1" applyBorder="1" applyAlignment="1" applyProtection="1">
      <alignment horizontal="center" vertical="center"/>
      <protection locked="0"/>
    </xf>
    <xf numFmtId="165" fontId="18" fillId="5" borderId="31" xfId="0" applyNumberFormat="1" applyFont="1" applyFill="1" applyBorder="1" applyAlignment="1" applyProtection="1">
      <alignment horizontal="center" vertical="center"/>
      <protection locked="0"/>
    </xf>
    <xf numFmtId="164" fontId="18" fillId="5" borderId="31" xfId="0" applyNumberFormat="1" applyFont="1" applyFill="1" applyBorder="1" applyAlignment="1" applyProtection="1">
      <alignment horizontal="center" vertical="center"/>
      <protection locked="0"/>
    </xf>
    <xf numFmtId="164" fontId="6" fillId="5" borderId="12" xfId="0" applyNumberFormat="1" applyFont="1" applyFill="1" applyBorder="1" applyAlignment="1" applyProtection="1">
      <alignment horizontal="center" vertical="center"/>
      <protection locked="0"/>
    </xf>
    <xf numFmtId="164" fontId="6" fillId="5" borderId="11" xfId="0" applyNumberFormat="1" applyFont="1" applyFill="1" applyBorder="1" applyAlignment="1" applyProtection="1">
      <alignment horizontal="center" vertical="center"/>
      <protection locked="0"/>
    </xf>
    <xf numFmtId="0" fontId="18" fillId="5" borderId="12" xfId="0" applyFont="1" applyFill="1" applyBorder="1" applyAlignment="1" applyProtection="1">
      <alignment horizontal="center" vertical="center"/>
      <protection locked="0"/>
    </xf>
    <xf numFmtId="167" fontId="69" fillId="4" borderId="12" xfId="0" applyNumberFormat="1" applyFont="1" applyFill="1" applyBorder="1" applyAlignment="1" applyProtection="1">
      <alignment horizontal="center" vertical="center" wrapText="1"/>
      <protection locked="0"/>
    </xf>
    <xf numFmtId="167" fontId="69" fillId="5" borderId="12" xfId="0" applyNumberFormat="1" applyFont="1" applyFill="1" applyBorder="1" applyAlignment="1" applyProtection="1">
      <alignment horizontal="center" vertical="center" wrapText="1"/>
      <protection locked="0"/>
    </xf>
    <xf numFmtId="165" fontId="18" fillId="5" borderId="36" xfId="0" applyNumberFormat="1" applyFont="1" applyFill="1" applyBorder="1" applyAlignment="1" applyProtection="1">
      <alignment horizontal="center" vertical="center"/>
      <protection locked="0"/>
    </xf>
    <xf numFmtId="164" fontId="18" fillId="5" borderId="36" xfId="0" applyNumberFormat="1" applyFont="1" applyFill="1" applyBorder="1" applyAlignment="1" applyProtection="1">
      <alignment horizontal="center" vertical="center"/>
      <protection locked="0"/>
    </xf>
    <xf numFmtId="0" fontId="18" fillId="5" borderId="64" xfId="0" applyFont="1" applyFill="1" applyBorder="1" applyAlignment="1" applyProtection="1">
      <alignment horizontal="center" vertical="center"/>
      <protection locked="0"/>
    </xf>
    <xf numFmtId="164" fontId="18" fillId="5" borderId="70" xfId="0" applyNumberFormat="1" applyFont="1" applyFill="1" applyBorder="1" applyAlignment="1" applyProtection="1">
      <alignment horizontal="center" vertical="center"/>
      <protection locked="0"/>
    </xf>
    <xf numFmtId="164" fontId="18" fillId="5" borderId="6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27" fillId="0" borderId="0" xfId="0" applyFont="1" applyAlignment="1" applyProtection="1">
      <alignment vertical="center"/>
      <protection locked="0"/>
    </xf>
    <xf numFmtId="164" fontId="0" fillId="0" borderId="0" xfId="0" applyNumberFormat="1" applyProtection="1">
      <protection locked="0"/>
    </xf>
    <xf numFmtId="164" fontId="18" fillId="5" borderId="30" xfId="0" applyNumberFormat="1" applyFont="1" applyFill="1" applyBorder="1" applyAlignment="1" applyProtection="1">
      <alignment horizontal="center" vertical="center"/>
      <protection locked="0"/>
    </xf>
    <xf numFmtId="0" fontId="17" fillId="0" borderId="31" xfId="0" applyFont="1" applyFill="1" applyBorder="1" applyAlignment="1" applyProtection="1">
      <alignment horizontal="center" vertical="center"/>
      <protection locked="0"/>
    </xf>
    <xf numFmtId="14" fontId="0" fillId="0" borderId="0" xfId="0" applyNumberFormat="1"/>
    <xf numFmtId="170" fontId="18" fillId="5" borderId="31" xfId="0" applyNumberFormat="1" applyFont="1" applyFill="1" applyBorder="1" applyAlignment="1" applyProtection="1">
      <alignment horizontal="center" vertical="center"/>
      <protection locked="0"/>
    </xf>
    <xf numFmtId="0" fontId="18" fillId="5" borderId="11" xfId="0" applyFont="1" applyFill="1" applyBorder="1" applyAlignment="1" applyProtection="1">
      <alignment horizontal="center" vertical="center"/>
      <protection locked="0"/>
    </xf>
    <xf numFmtId="0" fontId="106" fillId="0" borderId="14" xfId="0" applyFont="1" applyFill="1" applyBorder="1" applyAlignment="1">
      <alignment horizontal="center" vertical="center"/>
    </xf>
    <xf numFmtId="164" fontId="52" fillId="0" borderId="0" xfId="0" applyNumberFormat="1" applyFont="1" applyFill="1" applyBorder="1" applyAlignment="1">
      <alignment horizontal="left" vertical="center"/>
    </xf>
    <xf numFmtId="0" fontId="52" fillId="4" borderId="42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37" fillId="0" borderId="12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49" fontId="43" fillId="12" borderId="0" xfId="0" applyNumberFormat="1" applyFont="1" applyFill="1" applyAlignment="1">
      <alignment horizontal="center" vertical="center"/>
    </xf>
    <xf numFmtId="167" fontId="0" fillId="12" borderId="0" xfId="0" applyNumberFormat="1" applyFill="1"/>
    <xf numFmtId="167" fontId="0" fillId="12" borderId="0" xfId="0" applyNumberFormat="1" applyFont="1" applyFill="1"/>
    <xf numFmtId="0" fontId="0" fillId="12" borderId="0" xfId="0" applyNumberFormat="1" applyFill="1"/>
    <xf numFmtId="0" fontId="0" fillId="12" borderId="0" xfId="0" applyFill="1"/>
    <xf numFmtId="49" fontId="43" fillId="13" borderId="0" xfId="0" applyNumberFormat="1" applyFont="1" applyFill="1" applyAlignment="1">
      <alignment horizontal="center" vertical="center"/>
    </xf>
    <xf numFmtId="167" fontId="0" fillId="13" borderId="0" xfId="0" applyNumberFormat="1" applyFill="1"/>
    <xf numFmtId="167" fontId="0" fillId="13" borderId="0" xfId="0" applyNumberFormat="1" applyFont="1" applyFill="1"/>
    <xf numFmtId="0" fontId="0" fillId="13" borderId="0" xfId="0" applyNumberFormat="1" applyFill="1"/>
    <xf numFmtId="0" fontId="0" fillId="13" borderId="0" xfId="0" applyFill="1"/>
    <xf numFmtId="167" fontId="47" fillId="4" borderId="0" xfId="0" applyNumberFormat="1" applyFont="1" applyFill="1" applyBorder="1" applyAlignment="1">
      <alignment horizontal="center" vertical="center"/>
    </xf>
    <xf numFmtId="167" fontId="3" fillId="13" borderId="0" xfId="0" applyNumberFormat="1" applyFont="1" applyFill="1"/>
    <xf numFmtId="167" fontId="47" fillId="4" borderId="4" xfId="0" applyNumberFormat="1" applyFont="1" applyFill="1" applyBorder="1" applyAlignment="1">
      <alignment horizontal="center" vertical="center"/>
    </xf>
    <xf numFmtId="167" fontId="47" fillId="4" borderId="6" xfId="0" applyNumberFormat="1" applyFont="1" applyFill="1" applyBorder="1" applyAlignment="1">
      <alignment horizontal="center" vertical="center"/>
    </xf>
    <xf numFmtId="167" fontId="47" fillId="4" borderId="7" xfId="0" applyNumberFormat="1" applyFont="1" applyFill="1" applyBorder="1" applyAlignment="1">
      <alignment horizontal="center" vertical="center"/>
    </xf>
    <xf numFmtId="167" fontId="57" fillId="5" borderId="0" xfId="0" applyNumberFormat="1" applyFont="1" applyFill="1" applyBorder="1" applyAlignment="1">
      <alignment horizontal="center"/>
    </xf>
    <xf numFmtId="167" fontId="3" fillId="0" borderId="0" xfId="0" applyNumberFormat="1" applyFont="1" applyFill="1" applyBorder="1" applyAlignment="1">
      <alignment horizontal="center" vertical="center"/>
    </xf>
    <xf numFmtId="167" fontId="0" fillId="0" borderId="0" xfId="0" applyNumberFormat="1" applyFill="1" applyBorder="1" applyAlignment="1">
      <alignment horizontal="center"/>
    </xf>
    <xf numFmtId="167" fontId="59" fillId="8" borderId="65" xfId="0" applyNumberFormat="1" applyFont="1" applyFill="1" applyBorder="1" applyAlignment="1">
      <alignment horizontal="center"/>
    </xf>
    <xf numFmtId="167" fontId="0" fillId="0" borderId="6" xfId="0" applyNumberFormat="1" applyFill="1" applyBorder="1" applyAlignment="1">
      <alignment horizontal="center"/>
    </xf>
    <xf numFmtId="167" fontId="3" fillId="0" borderId="4" xfId="0" applyNumberFormat="1" applyFont="1" applyFill="1" applyBorder="1" applyAlignment="1">
      <alignment horizontal="center"/>
    </xf>
    <xf numFmtId="165" fontId="48" fillId="0" borderId="40" xfId="0" applyNumberFormat="1" applyFont="1" applyFill="1" applyBorder="1" applyAlignment="1">
      <alignment horizontal="center"/>
    </xf>
    <xf numFmtId="165" fontId="57" fillId="5" borderId="40" xfId="0" applyNumberFormat="1" applyFont="1" applyFill="1" applyBorder="1" applyAlignment="1">
      <alignment horizontal="center"/>
    </xf>
    <xf numFmtId="165" fontId="48" fillId="0" borderId="68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6" fillId="0" borderId="25" xfId="0" applyFont="1" applyFill="1" applyBorder="1" applyAlignment="1">
      <alignment horizontal="center" vertical="center" wrapText="1"/>
    </xf>
    <xf numFmtId="0" fontId="86" fillId="0" borderId="15" xfId="0" applyFont="1" applyFill="1" applyBorder="1" applyAlignment="1">
      <alignment horizontal="center" vertical="center" wrapText="1"/>
    </xf>
    <xf numFmtId="166" fontId="29" fillId="0" borderId="23" xfId="0" applyNumberFormat="1" applyFont="1" applyFill="1" applyBorder="1" applyAlignment="1">
      <alignment horizontal="center" vertical="center"/>
    </xf>
    <xf numFmtId="0" fontId="0" fillId="0" borderId="27" xfId="0" applyFill="1" applyBorder="1"/>
    <xf numFmtId="0" fontId="4" fillId="0" borderId="54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166" fontId="29" fillId="0" borderId="22" xfId="0" applyNumberFormat="1" applyFont="1" applyFill="1" applyBorder="1" applyAlignment="1">
      <alignment horizontal="center" vertical="center"/>
    </xf>
    <xf numFmtId="0" fontId="0" fillId="0" borderId="63" xfId="0" applyFill="1" applyBorder="1"/>
    <xf numFmtId="164" fontId="32" fillId="0" borderId="35" xfId="0" applyNumberFormat="1" applyFont="1" applyFill="1" applyBorder="1" applyAlignment="1">
      <alignment horizontal="center" vertical="center"/>
    </xf>
    <xf numFmtId="164" fontId="97" fillId="0" borderId="36" xfId="0" applyNumberFormat="1" applyFont="1" applyFill="1" applyBorder="1"/>
    <xf numFmtId="167" fontId="29" fillId="0" borderId="22" xfId="0" applyNumberFormat="1" applyFont="1" applyFill="1" applyBorder="1" applyAlignment="1">
      <alignment horizontal="center" vertical="center"/>
    </xf>
    <xf numFmtId="167" fontId="29" fillId="0" borderId="63" xfId="0" applyNumberFormat="1" applyFont="1" applyFill="1" applyBorder="1" applyAlignment="1">
      <alignment horizontal="center" vertical="center"/>
    </xf>
    <xf numFmtId="167" fontId="29" fillId="0" borderId="23" xfId="0" applyNumberFormat="1" applyFont="1" applyFill="1" applyBorder="1" applyAlignment="1">
      <alignment horizontal="center" vertical="center"/>
    </xf>
    <xf numFmtId="167" fontId="29" fillId="0" borderId="27" xfId="0" applyNumberFormat="1" applyFont="1" applyFill="1" applyBorder="1" applyAlignment="1">
      <alignment horizontal="center" vertical="center"/>
    </xf>
    <xf numFmtId="167" fontId="29" fillId="0" borderId="0" xfId="0" applyNumberFormat="1" applyFont="1" applyFill="1" applyBorder="1" applyAlignment="1">
      <alignment horizontal="center" vertical="center"/>
    </xf>
    <xf numFmtId="166" fontId="32" fillId="0" borderId="35" xfId="0" applyNumberFormat="1" applyFont="1" applyFill="1" applyBorder="1" applyAlignment="1">
      <alignment horizontal="center" vertical="center"/>
    </xf>
    <xf numFmtId="166" fontId="32" fillId="0" borderId="36" xfId="0" applyNumberFormat="1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166" fontId="29" fillId="0" borderId="24" xfId="0" applyNumberFormat="1" applyFont="1" applyFill="1" applyBorder="1" applyAlignment="1">
      <alignment horizontal="center" vertical="center"/>
    </xf>
    <xf numFmtId="0" fontId="0" fillId="0" borderId="59" xfId="0" applyFill="1" applyBorder="1"/>
    <xf numFmtId="0" fontId="6" fillId="0" borderId="32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80" fillId="0" borderId="68" xfId="0" applyFont="1" applyFill="1" applyBorder="1" applyAlignment="1">
      <alignment horizontal="left" vertical="center"/>
    </xf>
    <xf numFmtId="0" fontId="80" fillId="0" borderId="24" xfId="0" applyFont="1" applyFill="1" applyBorder="1" applyAlignment="1">
      <alignment horizontal="left" vertical="center"/>
    </xf>
    <xf numFmtId="0" fontId="11" fillId="0" borderId="46" xfId="0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60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left" vertical="center"/>
    </xf>
    <xf numFmtId="0" fontId="6" fillId="0" borderId="36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59" xfId="0" applyFont="1" applyFill="1" applyBorder="1" applyAlignment="1">
      <alignment horizontal="left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center" vertical="center"/>
    </xf>
    <xf numFmtId="166" fontId="29" fillId="0" borderId="71" xfId="0" applyNumberFormat="1" applyFont="1" applyFill="1" applyBorder="1" applyAlignment="1">
      <alignment horizontal="center" vertical="center"/>
    </xf>
    <xf numFmtId="166" fontId="29" fillId="0" borderId="66" xfId="0" applyNumberFormat="1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9" xfId="0" applyFont="1" applyFill="1" applyBorder="1" applyAlignment="1">
      <alignment horizontal="left" vertical="center"/>
    </xf>
    <xf numFmtId="0" fontId="23" fillId="5" borderId="10" xfId="0" applyFont="1" applyFill="1" applyBorder="1" applyAlignment="1">
      <alignment horizontal="left" vertical="center"/>
    </xf>
    <xf numFmtId="0" fontId="29" fillId="0" borderId="25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23" fillId="5" borderId="50" xfId="0" applyFont="1" applyFill="1" applyBorder="1" applyAlignment="1">
      <alignment horizontal="left" vertical="center"/>
    </xf>
    <xf numFmtId="0" fontId="23" fillId="5" borderId="51" xfId="0" applyFont="1" applyFill="1" applyBorder="1" applyAlignment="1">
      <alignment horizontal="left" vertical="center"/>
    </xf>
    <xf numFmtId="0" fontId="23" fillId="5" borderId="20" xfId="0" applyFont="1" applyFill="1" applyBorder="1" applyAlignment="1">
      <alignment horizontal="left" vertical="center"/>
    </xf>
    <xf numFmtId="0" fontId="6" fillId="0" borderId="56" xfId="0" applyFont="1" applyFill="1" applyBorder="1" applyAlignment="1">
      <alignment horizontal="left" vertical="center"/>
    </xf>
    <xf numFmtId="0" fontId="6" fillId="0" borderId="58" xfId="0" applyFont="1" applyFill="1" applyBorder="1" applyAlignment="1">
      <alignment horizontal="left" vertical="center"/>
    </xf>
    <xf numFmtId="0" fontId="6" fillId="0" borderId="57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 wrapText="1"/>
    </xf>
    <xf numFmtId="0" fontId="20" fillId="5" borderId="23" xfId="0" applyFont="1" applyFill="1" applyBorder="1" applyAlignment="1">
      <alignment horizontal="center" vertical="center" wrapText="1"/>
    </xf>
    <xf numFmtId="0" fontId="110" fillId="4" borderId="37" xfId="0" applyFont="1" applyFill="1" applyBorder="1" applyAlignment="1">
      <alignment horizontal="left" vertical="center"/>
    </xf>
    <xf numFmtId="0" fontId="16" fillId="4" borderId="73" xfId="0" applyFont="1" applyFill="1" applyBorder="1" applyAlignment="1">
      <alignment horizontal="left" vertical="center"/>
    </xf>
    <xf numFmtId="0" fontId="16" fillId="4" borderId="38" xfId="0" applyFont="1" applyFill="1" applyBorder="1" applyAlignment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6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167" fontId="29" fillId="0" borderId="24" xfId="0" applyNumberFormat="1" applyFont="1" applyFill="1" applyBorder="1" applyAlignment="1">
      <alignment horizontal="center" vertical="center"/>
    </xf>
    <xf numFmtId="167" fontId="29" fillId="0" borderId="59" xfId="0" applyNumberFormat="1" applyFont="1" applyFill="1" applyBorder="1" applyAlignment="1">
      <alignment horizontal="center" vertical="center"/>
    </xf>
    <xf numFmtId="166" fontId="29" fillId="0" borderId="55" xfId="0" applyNumberFormat="1" applyFont="1" applyFill="1" applyBorder="1" applyAlignment="1">
      <alignment horizontal="center" vertical="center"/>
    </xf>
    <xf numFmtId="166" fontId="29" fillId="0" borderId="52" xfId="0" applyNumberFormat="1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167" fontId="29" fillId="0" borderId="34" xfId="0" applyNumberFormat="1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0" fontId="4" fillId="0" borderId="90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left" vertical="center" wrapText="1"/>
    </xf>
    <xf numFmtId="166" fontId="29" fillId="0" borderId="0" xfId="0" applyNumberFormat="1" applyFont="1" applyFill="1" applyBorder="1" applyAlignment="1">
      <alignment horizontal="center" vertical="center"/>
    </xf>
    <xf numFmtId="166" fontId="29" fillId="0" borderId="59" xfId="0" applyNumberFormat="1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166" fontId="29" fillId="0" borderId="34" xfId="0" applyNumberFormat="1" applyFont="1" applyFill="1" applyBorder="1" applyAlignment="1">
      <alignment horizontal="center" vertical="center"/>
    </xf>
    <xf numFmtId="166" fontId="29" fillId="0" borderId="63" xfId="0" applyNumberFormat="1" applyFont="1" applyFill="1" applyBorder="1" applyAlignment="1">
      <alignment horizontal="center" vertical="center"/>
    </xf>
    <xf numFmtId="166" fontId="29" fillId="0" borderId="27" xfId="0" applyNumberFormat="1" applyFont="1" applyFill="1" applyBorder="1" applyAlignment="1">
      <alignment horizontal="center" vertical="center"/>
    </xf>
    <xf numFmtId="164" fontId="32" fillId="0" borderId="36" xfId="0" applyNumberFormat="1" applyFont="1" applyFill="1" applyBorder="1" applyAlignment="1">
      <alignment horizontal="center" vertical="center"/>
    </xf>
    <xf numFmtId="0" fontId="6" fillId="0" borderId="7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18" xfId="0" applyBorder="1"/>
    <xf numFmtId="0" fontId="0" fillId="0" borderId="97" xfId="0" applyBorder="1"/>
    <xf numFmtId="0" fontId="65" fillId="0" borderId="78" xfId="0" applyFont="1" applyFill="1" applyBorder="1" applyAlignment="1">
      <alignment horizontal="center" vertical="center" wrapText="1"/>
    </xf>
    <xf numFmtId="0" fontId="65" fillId="0" borderId="79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2" fontId="44" fillId="0" borderId="31" xfId="0" applyNumberFormat="1" applyFont="1" applyFill="1" applyBorder="1" applyAlignment="1" applyProtection="1">
      <alignment horizontal="center" vertical="center"/>
      <protection locked="0"/>
    </xf>
    <xf numFmtId="170" fontId="17" fillId="4" borderId="31" xfId="0" applyNumberFormat="1" applyFont="1" applyFill="1" applyBorder="1" applyAlignment="1" applyProtection="1">
      <alignment horizontal="center" vertical="center"/>
      <protection locked="0"/>
    </xf>
    <xf numFmtId="168" fontId="69" fillId="5" borderId="12" xfId="0" applyNumberFormat="1" applyFont="1" applyFill="1" applyBorder="1" applyAlignment="1" applyProtection="1">
      <alignment horizontal="center" vertical="center" wrapText="1"/>
      <protection locked="0"/>
    </xf>
    <xf numFmtId="167" fontId="69" fillId="5" borderId="69" xfId="0" applyNumberFormat="1" applyFont="1" applyFill="1" applyBorder="1" applyAlignment="1" applyProtection="1">
      <alignment horizontal="center" vertical="center" wrapText="1"/>
      <protection locked="0"/>
    </xf>
    <xf numFmtId="164" fontId="95" fillId="4" borderId="12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12" xfId="0" applyNumberFormat="1" applyFont="1" applyFill="1" applyBorder="1" applyAlignment="1" applyProtection="1">
      <alignment horizontal="center" vertical="center" wrapText="1"/>
      <protection locked="0"/>
    </xf>
    <xf numFmtId="164" fontId="95" fillId="5" borderId="12" xfId="0" applyNumberFormat="1" applyFont="1" applyFill="1" applyBorder="1" applyAlignment="1" applyProtection="1">
      <alignment horizontal="center" vertical="center" wrapText="1"/>
      <protection locked="0"/>
    </xf>
    <xf numFmtId="167" fontId="69" fillId="4" borderId="69" xfId="0" applyNumberFormat="1" applyFont="1" applyFill="1" applyBorder="1" applyAlignment="1" applyProtection="1">
      <alignment horizontal="center" vertical="center" wrapText="1"/>
      <protection locked="0"/>
    </xf>
    <xf numFmtId="168" fontId="69" fillId="4" borderId="12" xfId="0" applyNumberFormat="1" applyFont="1" applyFill="1" applyBorder="1" applyAlignment="1" applyProtection="1">
      <alignment horizontal="center" vertical="center" wrapText="1"/>
      <protection locked="0"/>
    </xf>
    <xf numFmtId="168" fontId="69" fillId="4" borderId="65" xfId="0" applyNumberFormat="1" applyFont="1" applyFill="1" applyBorder="1" applyAlignment="1" applyProtection="1">
      <alignment horizontal="center" vertical="center" wrapText="1"/>
      <protection locked="0"/>
    </xf>
    <xf numFmtId="168" fontId="69" fillId="5" borderId="65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3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/>
    </xf>
    <xf numFmtId="1" fontId="36" fillId="0" borderId="4" xfId="0" applyNumberFormat="1" applyFont="1" applyFill="1" applyBorder="1" applyAlignment="1">
      <alignment horizontal="center" vertical="center"/>
    </xf>
    <xf numFmtId="165" fontId="36" fillId="0" borderId="4" xfId="0" applyNumberFormat="1" applyFont="1" applyFill="1" applyBorder="1" applyAlignment="1">
      <alignment horizontal="center" vertical="center"/>
    </xf>
    <xf numFmtId="0" fontId="113" fillId="0" borderId="3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36" fillId="0" borderId="51" xfId="0" applyFont="1" applyFill="1" applyBorder="1" applyAlignment="1">
      <alignment horizontal="center" vertical="center"/>
    </xf>
    <xf numFmtId="2" fontId="36" fillId="0" borderId="20" xfId="0" applyNumberFormat="1" applyFont="1" applyFill="1" applyBorder="1" applyAlignment="1">
      <alignment horizontal="center" vertical="center"/>
    </xf>
    <xf numFmtId="2" fontId="36" fillId="0" borderId="4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164" fontId="36" fillId="0" borderId="4" xfId="0" applyNumberFormat="1" applyFont="1" applyFill="1" applyBorder="1" applyAlignment="1">
      <alignment horizontal="center" vertical="center"/>
    </xf>
    <xf numFmtId="0" fontId="36" fillId="0" borderId="51" xfId="0" applyFont="1" applyFill="1" applyBorder="1" applyAlignment="1">
      <alignment horizontal="left" vertical="center"/>
    </xf>
  </cellXfs>
  <cellStyles count="3">
    <cellStyle name="Normal" xfId="0" builtinId="0"/>
    <cellStyle name="Обычный 2" xfId="2"/>
    <cellStyle name="Обычный 3" xfId="1"/>
  </cellStyles>
  <dxfs count="0"/>
  <tableStyles count="0" defaultTableStyle="TableStyleMedium9" defaultPivotStyle="PivotStyleLight16"/>
  <colors>
    <mruColors>
      <color rgb="FFFF99FF"/>
      <color rgb="FFB3FF9B"/>
      <color rgb="FFEFF7FF"/>
      <color rgb="FFFFEFEF"/>
      <color rgb="FFEFFFEF"/>
      <color rgb="FF0000FF"/>
      <color rgb="FFD60093"/>
      <color rgb="FF00FF00"/>
      <color rgb="FF009900"/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22</xdr:row>
      <xdr:rowOff>62865</xdr:rowOff>
    </xdr:from>
    <xdr:to>
      <xdr:col>7</xdr:col>
      <xdr:colOff>1609725</xdr:colOff>
      <xdr:row>22</xdr:row>
      <xdr:rowOff>382905</xdr:rowOff>
    </xdr:to>
    <xdr:sp macro="" textlink="">
      <xdr:nvSpPr>
        <xdr:cNvPr id="2" name="Rounded Rectangle 1"/>
        <xdr:cNvSpPr/>
      </xdr:nvSpPr>
      <xdr:spPr>
        <a:xfrm>
          <a:off x="10391775" y="6273165"/>
          <a:ext cx="1533525" cy="320040"/>
        </a:xfrm>
        <a:prstGeom prst="roundRect">
          <a:avLst/>
        </a:prstGeom>
        <a:noFill/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282390</xdr:colOff>
      <xdr:row>67</xdr:row>
      <xdr:rowOff>169972</xdr:rowOff>
    </xdr:from>
    <xdr:to>
      <xdr:col>7</xdr:col>
      <xdr:colOff>572796</xdr:colOff>
      <xdr:row>74</xdr:row>
      <xdr:rowOff>74571</xdr:rowOff>
    </xdr:to>
    <xdr:sp macro="" textlink="">
      <xdr:nvSpPr>
        <xdr:cNvPr id="13" name="Выгнутая вверх стрелка 5"/>
        <xdr:cNvSpPr/>
      </xdr:nvSpPr>
      <xdr:spPr>
        <a:xfrm rot="5567063" flipH="1">
          <a:off x="8981533" y="13999525"/>
          <a:ext cx="1395468" cy="290406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rgbClr val="C00000"/>
            </a:solidFill>
          </a:endParaRPr>
        </a:p>
      </xdr:txBody>
    </xdr:sp>
    <xdr:clientData/>
  </xdr:twoCellAnchor>
  <xdr:twoCellAnchor>
    <xdr:from>
      <xdr:col>7</xdr:col>
      <xdr:colOff>282390</xdr:colOff>
      <xdr:row>92</xdr:row>
      <xdr:rowOff>169972</xdr:rowOff>
    </xdr:from>
    <xdr:to>
      <xdr:col>7</xdr:col>
      <xdr:colOff>572796</xdr:colOff>
      <xdr:row>99</xdr:row>
      <xdr:rowOff>74571</xdr:rowOff>
    </xdr:to>
    <xdr:sp macro="" textlink="">
      <xdr:nvSpPr>
        <xdr:cNvPr id="15" name="Выгнутая вверх стрелка 5"/>
        <xdr:cNvSpPr/>
      </xdr:nvSpPr>
      <xdr:spPr>
        <a:xfrm rot="5567063" flipH="1">
          <a:off x="9399804" y="21043884"/>
          <a:ext cx="1453447" cy="290406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rgbClr val="C00000"/>
            </a:solidFill>
          </a:endParaRPr>
        </a:p>
      </xdr:txBody>
    </xdr:sp>
    <xdr:clientData/>
  </xdr:twoCellAnchor>
  <xdr:twoCellAnchor>
    <xdr:from>
      <xdr:col>7</xdr:col>
      <xdr:colOff>282390</xdr:colOff>
      <xdr:row>117</xdr:row>
      <xdr:rowOff>169972</xdr:rowOff>
    </xdr:from>
    <xdr:to>
      <xdr:col>7</xdr:col>
      <xdr:colOff>572796</xdr:colOff>
      <xdr:row>124</xdr:row>
      <xdr:rowOff>74571</xdr:rowOff>
    </xdr:to>
    <xdr:sp macro="" textlink="">
      <xdr:nvSpPr>
        <xdr:cNvPr id="17" name="Выгнутая вверх стрелка 5"/>
        <xdr:cNvSpPr/>
      </xdr:nvSpPr>
      <xdr:spPr>
        <a:xfrm rot="5567063" flipH="1">
          <a:off x="9399804" y="21043884"/>
          <a:ext cx="1453447" cy="290406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rgbClr val="C00000"/>
            </a:solidFill>
          </a:endParaRPr>
        </a:p>
      </xdr:txBody>
    </xdr:sp>
    <xdr:clientData/>
  </xdr:twoCellAnchor>
  <xdr:twoCellAnchor>
    <xdr:from>
      <xdr:col>7</xdr:col>
      <xdr:colOff>282390</xdr:colOff>
      <xdr:row>92</xdr:row>
      <xdr:rowOff>169972</xdr:rowOff>
    </xdr:from>
    <xdr:to>
      <xdr:col>7</xdr:col>
      <xdr:colOff>572796</xdr:colOff>
      <xdr:row>99</xdr:row>
      <xdr:rowOff>74571</xdr:rowOff>
    </xdr:to>
    <xdr:sp macro="" textlink="">
      <xdr:nvSpPr>
        <xdr:cNvPr id="18" name="Выгнутая вверх стрелка 5"/>
        <xdr:cNvSpPr/>
      </xdr:nvSpPr>
      <xdr:spPr>
        <a:xfrm rot="5567063" flipH="1">
          <a:off x="9900903" y="20289338"/>
          <a:ext cx="1249694" cy="290406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rgbClr val="C00000"/>
            </a:solidFill>
          </a:endParaRPr>
        </a:p>
      </xdr:txBody>
    </xdr:sp>
    <xdr:clientData/>
  </xdr:twoCellAnchor>
  <xdr:twoCellAnchor>
    <xdr:from>
      <xdr:col>7</xdr:col>
      <xdr:colOff>282390</xdr:colOff>
      <xdr:row>117</xdr:row>
      <xdr:rowOff>169972</xdr:rowOff>
    </xdr:from>
    <xdr:to>
      <xdr:col>7</xdr:col>
      <xdr:colOff>572796</xdr:colOff>
      <xdr:row>124</xdr:row>
      <xdr:rowOff>74571</xdr:rowOff>
    </xdr:to>
    <xdr:sp macro="" textlink="">
      <xdr:nvSpPr>
        <xdr:cNvPr id="19" name="Выгнутая вверх стрелка 5"/>
        <xdr:cNvSpPr/>
      </xdr:nvSpPr>
      <xdr:spPr>
        <a:xfrm rot="5567063" flipH="1">
          <a:off x="9761755" y="27147338"/>
          <a:ext cx="1527990" cy="290406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rgbClr val="C00000"/>
            </a:solidFill>
          </a:endParaRPr>
        </a:p>
      </xdr:txBody>
    </xdr:sp>
    <xdr:clientData/>
  </xdr:twoCellAnchor>
  <xdr:twoCellAnchor>
    <xdr:from>
      <xdr:col>7</xdr:col>
      <xdr:colOff>282390</xdr:colOff>
      <xdr:row>117</xdr:row>
      <xdr:rowOff>169972</xdr:rowOff>
    </xdr:from>
    <xdr:to>
      <xdr:col>7</xdr:col>
      <xdr:colOff>572796</xdr:colOff>
      <xdr:row>124</xdr:row>
      <xdr:rowOff>74571</xdr:rowOff>
    </xdr:to>
    <xdr:sp macro="" textlink="">
      <xdr:nvSpPr>
        <xdr:cNvPr id="21" name="Выгнутая вверх стрелка 5"/>
        <xdr:cNvSpPr/>
      </xdr:nvSpPr>
      <xdr:spPr>
        <a:xfrm rot="5567063" flipH="1">
          <a:off x="9761755" y="27147338"/>
          <a:ext cx="1527990" cy="290406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rgbClr val="C00000"/>
            </a:solidFill>
          </a:endParaRPr>
        </a:p>
      </xdr:txBody>
    </xdr:sp>
    <xdr:clientData/>
  </xdr:twoCellAnchor>
  <xdr:twoCellAnchor>
    <xdr:from>
      <xdr:col>9</xdr:col>
      <xdr:colOff>822960</xdr:colOff>
      <xdr:row>8</xdr:row>
      <xdr:rowOff>0</xdr:rowOff>
    </xdr:from>
    <xdr:to>
      <xdr:col>10</xdr:col>
      <xdr:colOff>0</xdr:colOff>
      <xdr:row>8</xdr:row>
      <xdr:rowOff>7620</xdr:rowOff>
    </xdr:to>
    <xdr:sp macro="" textlink="">
      <xdr:nvSpPr>
        <xdr:cNvPr id="20" name="Выгнутая вверх стрелка 19"/>
        <xdr:cNvSpPr/>
      </xdr:nvSpPr>
      <xdr:spPr>
        <a:xfrm flipH="1">
          <a:off x="3543300" y="640080"/>
          <a:ext cx="899160" cy="7620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282390</xdr:colOff>
      <xdr:row>142</xdr:row>
      <xdr:rowOff>169972</xdr:rowOff>
    </xdr:from>
    <xdr:to>
      <xdr:col>7</xdr:col>
      <xdr:colOff>572796</xdr:colOff>
      <xdr:row>149</xdr:row>
      <xdr:rowOff>74571</xdr:rowOff>
    </xdr:to>
    <xdr:sp macro="" textlink="">
      <xdr:nvSpPr>
        <xdr:cNvPr id="23" name="Выгнутая вверх стрелка 5"/>
        <xdr:cNvSpPr/>
      </xdr:nvSpPr>
      <xdr:spPr>
        <a:xfrm rot="5567063" flipH="1">
          <a:off x="9905043" y="13605439"/>
          <a:ext cx="1238099" cy="290406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rgbClr val="C00000"/>
            </a:solidFill>
          </a:endParaRPr>
        </a:p>
      </xdr:txBody>
    </xdr:sp>
    <xdr:clientData/>
  </xdr:twoCellAnchor>
  <xdr:twoCellAnchor>
    <xdr:from>
      <xdr:col>7</xdr:col>
      <xdr:colOff>282390</xdr:colOff>
      <xdr:row>167</xdr:row>
      <xdr:rowOff>169972</xdr:rowOff>
    </xdr:from>
    <xdr:to>
      <xdr:col>7</xdr:col>
      <xdr:colOff>572796</xdr:colOff>
      <xdr:row>174</xdr:row>
      <xdr:rowOff>74571</xdr:rowOff>
    </xdr:to>
    <xdr:sp macro="" textlink="">
      <xdr:nvSpPr>
        <xdr:cNvPr id="25" name="Выгнутая вверх стрелка 5"/>
        <xdr:cNvSpPr/>
      </xdr:nvSpPr>
      <xdr:spPr>
        <a:xfrm rot="5567063" flipH="1">
          <a:off x="9905043" y="42469999"/>
          <a:ext cx="1238099" cy="290406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rgbClr val="C00000"/>
            </a:solidFill>
          </a:endParaRPr>
        </a:p>
      </xdr:txBody>
    </xdr:sp>
    <xdr:clientData/>
  </xdr:twoCellAnchor>
  <xdr:twoCellAnchor>
    <xdr:from>
      <xdr:col>9</xdr:col>
      <xdr:colOff>822960</xdr:colOff>
      <xdr:row>8</xdr:row>
      <xdr:rowOff>0</xdr:rowOff>
    </xdr:from>
    <xdr:to>
      <xdr:col>10</xdr:col>
      <xdr:colOff>0</xdr:colOff>
      <xdr:row>8</xdr:row>
      <xdr:rowOff>7620</xdr:rowOff>
    </xdr:to>
    <xdr:sp macro="" textlink="">
      <xdr:nvSpPr>
        <xdr:cNvPr id="29" name="Выгнутая вверх стрелка 28"/>
        <xdr:cNvSpPr/>
      </xdr:nvSpPr>
      <xdr:spPr>
        <a:xfrm flipH="1">
          <a:off x="14173200" y="2560320"/>
          <a:ext cx="914400" cy="7620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1432099</xdr:colOff>
      <xdr:row>16</xdr:row>
      <xdr:rowOff>38450</xdr:rowOff>
    </xdr:from>
    <xdr:to>
      <xdr:col>8</xdr:col>
      <xdr:colOff>55630</xdr:colOff>
      <xdr:row>22</xdr:row>
      <xdr:rowOff>100418</xdr:rowOff>
    </xdr:to>
    <xdr:sp macro="" textlink="">
      <xdr:nvSpPr>
        <xdr:cNvPr id="30" name="Выгнутая вверх стрелка 29"/>
        <xdr:cNvSpPr/>
      </xdr:nvSpPr>
      <xdr:spPr>
        <a:xfrm rot="5567063" flipH="1">
          <a:off x="11290393" y="5563031"/>
          <a:ext cx="1204968" cy="290406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rgbClr val="C00000"/>
            </a:solidFill>
          </a:endParaRPr>
        </a:p>
      </xdr:txBody>
    </xdr:sp>
    <xdr:clientData/>
  </xdr:twoCellAnchor>
  <xdr:twoCellAnchor>
    <xdr:from>
      <xdr:col>6</xdr:col>
      <xdr:colOff>819151</xdr:colOff>
      <xdr:row>74</xdr:row>
      <xdr:rowOff>24765</xdr:rowOff>
    </xdr:from>
    <xdr:to>
      <xdr:col>7</xdr:col>
      <xdr:colOff>857250</xdr:colOff>
      <xdr:row>74</xdr:row>
      <xdr:rowOff>278130</xdr:rowOff>
    </xdr:to>
    <xdr:sp macro="" textlink="">
      <xdr:nvSpPr>
        <xdr:cNvPr id="54" name="Rounded Rectangle 53"/>
        <xdr:cNvSpPr/>
      </xdr:nvSpPr>
      <xdr:spPr>
        <a:xfrm>
          <a:off x="9410701" y="14274165"/>
          <a:ext cx="1762124" cy="253365"/>
        </a:xfrm>
        <a:prstGeom prst="roundRect">
          <a:avLst/>
        </a:prstGeom>
        <a:noFill/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819151</xdr:colOff>
      <xdr:row>99</xdr:row>
      <xdr:rowOff>24765</xdr:rowOff>
    </xdr:from>
    <xdr:to>
      <xdr:col>7</xdr:col>
      <xdr:colOff>857250</xdr:colOff>
      <xdr:row>99</xdr:row>
      <xdr:rowOff>278130</xdr:rowOff>
    </xdr:to>
    <xdr:sp macro="" textlink="">
      <xdr:nvSpPr>
        <xdr:cNvPr id="55" name="Rounded Rectangle 54"/>
        <xdr:cNvSpPr/>
      </xdr:nvSpPr>
      <xdr:spPr>
        <a:xfrm>
          <a:off x="9410701" y="21465540"/>
          <a:ext cx="1762124" cy="253365"/>
        </a:xfrm>
        <a:prstGeom prst="roundRect">
          <a:avLst/>
        </a:prstGeom>
        <a:noFill/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819151</xdr:colOff>
      <xdr:row>124</xdr:row>
      <xdr:rowOff>24765</xdr:rowOff>
    </xdr:from>
    <xdr:to>
      <xdr:col>7</xdr:col>
      <xdr:colOff>857250</xdr:colOff>
      <xdr:row>124</xdr:row>
      <xdr:rowOff>278130</xdr:rowOff>
    </xdr:to>
    <xdr:sp macro="" textlink="">
      <xdr:nvSpPr>
        <xdr:cNvPr id="56" name="Rounded Rectangle 55"/>
        <xdr:cNvSpPr/>
      </xdr:nvSpPr>
      <xdr:spPr>
        <a:xfrm>
          <a:off x="9410701" y="28656915"/>
          <a:ext cx="1762124" cy="253365"/>
        </a:xfrm>
        <a:prstGeom prst="roundRect">
          <a:avLst/>
        </a:prstGeom>
        <a:noFill/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819151</xdr:colOff>
      <xdr:row>149</xdr:row>
      <xdr:rowOff>24765</xdr:rowOff>
    </xdr:from>
    <xdr:to>
      <xdr:col>7</xdr:col>
      <xdr:colOff>857250</xdr:colOff>
      <xdr:row>149</xdr:row>
      <xdr:rowOff>278130</xdr:rowOff>
    </xdr:to>
    <xdr:sp macro="" textlink="">
      <xdr:nvSpPr>
        <xdr:cNvPr id="57" name="Rounded Rectangle 56"/>
        <xdr:cNvSpPr/>
      </xdr:nvSpPr>
      <xdr:spPr>
        <a:xfrm>
          <a:off x="9410701" y="35848290"/>
          <a:ext cx="1762124" cy="253365"/>
        </a:xfrm>
        <a:prstGeom prst="roundRect">
          <a:avLst/>
        </a:prstGeom>
        <a:noFill/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819151</xdr:colOff>
      <xdr:row>174</xdr:row>
      <xdr:rowOff>24765</xdr:rowOff>
    </xdr:from>
    <xdr:to>
      <xdr:col>7</xdr:col>
      <xdr:colOff>857250</xdr:colOff>
      <xdr:row>174</xdr:row>
      <xdr:rowOff>278130</xdr:rowOff>
    </xdr:to>
    <xdr:sp macro="" textlink="">
      <xdr:nvSpPr>
        <xdr:cNvPr id="58" name="Rounded Rectangle 57"/>
        <xdr:cNvSpPr/>
      </xdr:nvSpPr>
      <xdr:spPr>
        <a:xfrm>
          <a:off x="9410701" y="35848290"/>
          <a:ext cx="1762124" cy="253365"/>
        </a:xfrm>
        <a:prstGeom prst="roundRect">
          <a:avLst/>
        </a:prstGeom>
        <a:noFill/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822960</xdr:colOff>
      <xdr:row>8</xdr:row>
      <xdr:rowOff>0</xdr:rowOff>
    </xdr:from>
    <xdr:to>
      <xdr:col>19</xdr:col>
      <xdr:colOff>0</xdr:colOff>
      <xdr:row>8</xdr:row>
      <xdr:rowOff>7620</xdr:rowOff>
    </xdr:to>
    <xdr:sp macro="" textlink="">
      <xdr:nvSpPr>
        <xdr:cNvPr id="28" name="Выгнутая вверх стрелка 27"/>
        <xdr:cNvSpPr/>
      </xdr:nvSpPr>
      <xdr:spPr>
        <a:xfrm flipH="1">
          <a:off x="15087600" y="2621280"/>
          <a:ext cx="914400" cy="7620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822960</xdr:colOff>
      <xdr:row>8</xdr:row>
      <xdr:rowOff>0</xdr:rowOff>
    </xdr:from>
    <xdr:to>
      <xdr:col>19</xdr:col>
      <xdr:colOff>0</xdr:colOff>
      <xdr:row>8</xdr:row>
      <xdr:rowOff>7620</xdr:rowOff>
    </xdr:to>
    <xdr:sp macro="" textlink="">
      <xdr:nvSpPr>
        <xdr:cNvPr id="31" name="Выгнутая вверх стрелка 30"/>
        <xdr:cNvSpPr/>
      </xdr:nvSpPr>
      <xdr:spPr>
        <a:xfrm flipH="1">
          <a:off x="15087600" y="2621280"/>
          <a:ext cx="914400" cy="7620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822960</xdr:colOff>
      <xdr:row>8</xdr:row>
      <xdr:rowOff>0</xdr:rowOff>
    </xdr:from>
    <xdr:to>
      <xdr:col>9</xdr:col>
      <xdr:colOff>0</xdr:colOff>
      <xdr:row>8</xdr:row>
      <xdr:rowOff>7620</xdr:rowOff>
    </xdr:to>
    <xdr:sp macro="" textlink="">
      <xdr:nvSpPr>
        <xdr:cNvPr id="32" name="Выгнутая вверх стрелка 31"/>
        <xdr:cNvSpPr/>
      </xdr:nvSpPr>
      <xdr:spPr>
        <a:xfrm flipH="1">
          <a:off x="15087600" y="2621280"/>
          <a:ext cx="914400" cy="7620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822960</xdr:colOff>
      <xdr:row>8</xdr:row>
      <xdr:rowOff>0</xdr:rowOff>
    </xdr:from>
    <xdr:to>
      <xdr:col>9</xdr:col>
      <xdr:colOff>0</xdr:colOff>
      <xdr:row>8</xdr:row>
      <xdr:rowOff>7620</xdr:rowOff>
    </xdr:to>
    <xdr:sp macro="" textlink="">
      <xdr:nvSpPr>
        <xdr:cNvPr id="33" name="Выгнутая вверх стрелка 32"/>
        <xdr:cNvSpPr/>
      </xdr:nvSpPr>
      <xdr:spPr>
        <a:xfrm flipH="1">
          <a:off x="15087600" y="2621280"/>
          <a:ext cx="914400" cy="7620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822960</xdr:colOff>
      <xdr:row>8</xdr:row>
      <xdr:rowOff>0</xdr:rowOff>
    </xdr:from>
    <xdr:to>
      <xdr:col>16</xdr:col>
      <xdr:colOff>0</xdr:colOff>
      <xdr:row>8</xdr:row>
      <xdr:rowOff>7620</xdr:rowOff>
    </xdr:to>
    <xdr:sp macro="" textlink="">
      <xdr:nvSpPr>
        <xdr:cNvPr id="34" name="Выгнутая вверх стрелка 33"/>
        <xdr:cNvSpPr/>
      </xdr:nvSpPr>
      <xdr:spPr>
        <a:xfrm flipH="1">
          <a:off x="13159740" y="2621280"/>
          <a:ext cx="1104900" cy="7620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822960</xdr:colOff>
      <xdr:row>8</xdr:row>
      <xdr:rowOff>0</xdr:rowOff>
    </xdr:from>
    <xdr:to>
      <xdr:col>16</xdr:col>
      <xdr:colOff>0</xdr:colOff>
      <xdr:row>8</xdr:row>
      <xdr:rowOff>7620</xdr:rowOff>
    </xdr:to>
    <xdr:sp macro="" textlink="">
      <xdr:nvSpPr>
        <xdr:cNvPr id="35" name="Выгнутая вверх стрелка 34"/>
        <xdr:cNvSpPr/>
      </xdr:nvSpPr>
      <xdr:spPr>
        <a:xfrm flipH="1">
          <a:off x="13159740" y="2621280"/>
          <a:ext cx="1104900" cy="7620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822960</xdr:colOff>
      <xdr:row>8</xdr:row>
      <xdr:rowOff>0</xdr:rowOff>
    </xdr:from>
    <xdr:to>
      <xdr:col>11</xdr:col>
      <xdr:colOff>0</xdr:colOff>
      <xdr:row>8</xdr:row>
      <xdr:rowOff>7620</xdr:rowOff>
    </xdr:to>
    <xdr:sp macro="" textlink="">
      <xdr:nvSpPr>
        <xdr:cNvPr id="36" name="Выгнутая вверх стрелка 35"/>
        <xdr:cNvSpPr/>
      </xdr:nvSpPr>
      <xdr:spPr>
        <a:xfrm flipH="1">
          <a:off x="13386435" y="2647950"/>
          <a:ext cx="1101090" cy="7620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822960</xdr:colOff>
      <xdr:row>8</xdr:row>
      <xdr:rowOff>0</xdr:rowOff>
    </xdr:from>
    <xdr:to>
      <xdr:col>11</xdr:col>
      <xdr:colOff>0</xdr:colOff>
      <xdr:row>8</xdr:row>
      <xdr:rowOff>7620</xdr:rowOff>
    </xdr:to>
    <xdr:sp macro="" textlink="">
      <xdr:nvSpPr>
        <xdr:cNvPr id="37" name="Выгнутая вверх стрелка 36"/>
        <xdr:cNvSpPr/>
      </xdr:nvSpPr>
      <xdr:spPr>
        <a:xfrm flipH="1">
          <a:off x="13386435" y="2647950"/>
          <a:ext cx="1101090" cy="7620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822960</xdr:colOff>
      <xdr:row>8</xdr:row>
      <xdr:rowOff>0</xdr:rowOff>
    </xdr:from>
    <xdr:to>
      <xdr:col>13</xdr:col>
      <xdr:colOff>0</xdr:colOff>
      <xdr:row>8</xdr:row>
      <xdr:rowOff>7620</xdr:rowOff>
    </xdr:to>
    <xdr:sp macro="" textlink="">
      <xdr:nvSpPr>
        <xdr:cNvPr id="38" name="Выгнутая вверх стрелка 37"/>
        <xdr:cNvSpPr/>
      </xdr:nvSpPr>
      <xdr:spPr>
        <a:xfrm flipH="1">
          <a:off x="17044035" y="2647950"/>
          <a:ext cx="720090" cy="7620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822960</xdr:colOff>
      <xdr:row>8</xdr:row>
      <xdr:rowOff>0</xdr:rowOff>
    </xdr:from>
    <xdr:to>
      <xdr:col>13</xdr:col>
      <xdr:colOff>0</xdr:colOff>
      <xdr:row>8</xdr:row>
      <xdr:rowOff>7620</xdr:rowOff>
    </xdr:to>
    <xdr:sp macro="" textlink="">
      <xdr:nvSpPr>
        <xdr:cNvPr id="39" name="Выгнутая вверх стрелка 38"/>
        <xdr:cNvSpPr/>
      </xdr:nvSpPr>
      <xdr:spPr>
        <a:xfrm flipH="1">
          <a:off x="17044035" y="2647950"/>
          <a:ext cx="720090" cy="7620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822960</xdr:colOff>
      <xdr:row>8</xdr:row>
      <xdr:rowOff>0</xdr:rowOff>
    </xdr:from>
    <xdr:to>
      <xdr:col>14</xdr:col>
      <xdr:colOff>0</xdr:colOff>
      <xdr:row>8</xdr:row>
      <xdr:rowOff>7620</xdr:rowOff>
    </xdr:to>
    <xdr:sp macro="" textlink="">
      <xdr:nvSpPr>
        <xdr:cNvPr id="40" name="Выгнутая вверх стрелка 39"/>
        <xdr:cNvSpPr/>
      </xdr:nvSpPr>
      <xdr:spPr>
        <a:xfrm flipH="1">
          <a:off x="20596860" y="2647950"/>
          <a:ext cx="739140" cy="7620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822960</xdr:colOff>
      <xdr:row>8</xdr:row>
      <xdr:rowOff>0</xdr:rowOff>
    </xdr:from>
    <xdr:to>
      <xdr:col>14</xdr:col>
      <xdr:colOff>0</xdr:colOff>
      <xdr:row>8</xdr:row>
      <xdr:rowOff>7620</xdr:rowOff>
    </xdr:to>
    <xdr:sp macro="" textlink="">
      <xdr:nvSpPr>
        <xdr:cNvPr id="41" name="Выгнутая вверх стрелка 40"/>
        <xdr:cNvSpPr/>
      </xdr:nvSpPr>
      <xdr:spPr>
        <a:xfrm flipH="1">
          <a:off x="20596860" y="2647950"/>
          <a:ext cx="739140" cy="7620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822960</xdr:colOff>
      <xdr:row>8</xdr:row>
      <xdr:rowOff>0</xdr:rowOff>
    </xdr:from>
    <xdr:to>
      <xdr:col>15</xdr:col>
      <xdr:colOff>0</xdr:colOff>
      <xdr:row>8</xdr:row>
      <xdr:rowOff>7620</xdr:rowOff>
    </xdr:to>
    <xdr:sp macro="" textlink="">
      <xdr:nvSpPr>
        <xdr:cNvPr id="43" name="Выгнутая вверх стрелка 42"/>
        <xdr:cNvSpPr/>
      </xdr:nvSpPr>
      <xdr:spPr>
        <a:xfrm flipH="1">
          <a:off x="13386435" y="2647950"/>
          <a:ext cx="1101090" cy="7620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822960</xdr:colOff>
      <xdr:row>8</xdr:row>
      <xdr:rowOff>0</xdr:rowOff>
    </xdr:from>
    <xdr:to>
      <xdr:col>15</xdr:col>
      <xdr:colOff>0</xdr:colOff>
      <xdr:row>8</xdr:row>
      <xdr:rowOff>7620</xdr:rowOff>
    </xdr:to>
    <xdr:sp macro="" textlink="">
      <xdr:nvSpPr>
        <xdr:cNvPr id="44" name="Выгнутая вверх стрелка 43"/>
        <xdr:cNvSpPr/>
      </xdr:nvSpPr>
      <xdr:spPr>
        <a:xfrm flipH="1">
          <a:off x="13386435" y="2647950"/>
          <a:ext cx="1101090" cy="7620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822960</xdr:colOff>
      <xdr:row>8</xdr:row>
      <xdr:rowOff>0</xdr:rowOff>
    </xdr:from>
    <xdr:to>
      <xdr:col>17</xdr:col>
      <xdr:colOff>0</xdr:colOff>
      <xdr:row>8</xdr:row>
      <xdr:rowOff>7620</xdr:rowOff>
    </xdr:to>
    <xdr:sp macro="" textlink="">
      <xdr:nvSpPr>
        <xdr:cNvPr id="45" name="Выгнутая вверх стрелка 44"/>
        <xdr:cNvSpPr/>
      </xdr:nvSpPr>
      <xdr:spPr>
        <a:xfrm flipH="1">
          <a:off x="15310485" y="2647950"/>
          <a:ext cx="910590" cy="7620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822960</xdr:colOff>
      <xdr:row>8</xdr:row>
      <xdr:rowOff>0</xdr:rowOff>
    </xdr:from>
    <xdr:to>
      <xdr:col>17</xdr:col>
      <xdr:colOff>0</xdr:colOff>
      <xdr:row>8</xdr:row>
      <xdr:rowOff>7620</xdr:rowOff>
    </xdr:to>
    <xdr:sp macro="" textlink="">
      <xdr:nvSpPr>
        <xdr:cNvPr id="46" name="Выгнутая вверх стрелка 45"/>
        <xdr:cNvSpPr/>
      </xdr:nvSpPr>
      <xdr:spPr>
        <a:xfrm flipH="1">
          <a:off x="15310485" y="2647950"/>
          <a:ext cx="910590" cy="7620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822960</xdr:colOff>
      <xdr:row>1</xdr:row>
      <xdr:rowOff>0</xdr:rowOff>
    </xdr:from>
    <xdr:to>
      <xdr:col>2</xdr:col>
      <xdr:colOff>0</xdr:colOff>
      <xdr:row>1</xdr:row>
      <xdr:rowOff>7620</xdr:rowOff>
    </xdr:to>
    <xdr:sp macro="" textlink="">
      <xdr:nvSpPr>
        <xdr:cNvPr id="5" name="Выгнутая вверх стрелка 4"/>
        <xdr:cNvSpPr/>
      </xdr:nvSpPr>
      <xdr:spPr>
        <a:xfrm flipH="1">
          <a:off x="14173200" y="2278380"/>
          <a:ext cx="5044438" cy="289560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822960</xdr:colOff>
      <xdr:row>1</xdr:row>
      <xdr:rowOff>0</xdr:rowOff>
    </xdr:from>
    <xdr:to>
      <xdr:col>2</xdr:col>
      <xdr:colOff>0</xdr:colOff>
      <xdr:row>1</xdr:row>
      <xdr:rowOff>7620</xdr:rowOff>
    </xdr:to>
    <xdr:sp macro="" textlink="">
      <xdr:nvSpPr>
        <xdr:cNvPr id="3" name="Выгнутая вверх стрелка 4"/>
        <xdr:cNvSpPr/>
      </xdr:nvSpPr>
      <xdr:spPr>
        <a:xfrm flipH="1">
          <a:off x="1937385" y="247650"/>
          <a:ext cx="291465" cy="7620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822960</xdr:colOff>
      <xdr:row>1</xdr:row>
      <xdr:rowOff>0</xdr:rowOff>
    </xdr:from>
    <xdr:to>
      <xdr:col>2</xdr:col>
      <xdr:colOff>0</xdr:colOff>
      <xdr:row>1</xdr:row>
      <xdr:rowOff>7620</xdr:rowOff>
    </xdr:to>
    <xdr:sp macro="" textlink="">
      <xdr:nvSpPr>
        <xdr:cNvPr id="2" name="Выгнутая вверх стрелка 4"/>
        <xdr:cNvSpPr/>
      </xdr:nvSpPr>
      <xdr:spPr>
        <a:xfrm flipH="1">
          <a:off x="1937385" y="247650"/>
          <a:ext cx="291465" cy="7620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822960</xdr:colOff>
      <xdr:row>1</xdr:row>
      <xdr:rowOff>0</xdr:rowOff>
    </xdr:from>
    <xdr:to>
      <xdr:col>2</xdr:col>
      <xdr:colOff>0</xdr:colOff>
      <xdr:row>1</xdr:row>
      <xdr:rowOff>7620</xdr:rowOff>
    </xdr:to>
    <xdr:sp macro="" textlink="">
      <xdr:nvSpPr>
        <xdr:cNvPr id="3" name="Выгнутая вверх стрелка 4"/>
        <xdr:cNvSpPr/>
      </xdr:nvSpPr>
      <xdr:spPr>
        <a:xfrm flipH="1">
          <a:off x="1937385" y="247650"/>
          <a:ext cx="291465" cy="7620"/>
        </a:xfrm>
        <a:prstGeom prst="curvedDownArrow">
          <a:avLst>
            <a:gd name="adj1" fmla="val 13894"/>
            <a:gd name="adj2" fmla="val 67059"/>
            <a:gd name="adj3" fmla="val 44743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EU182"/>
  <sheetViews>
    <sheetView zoomScale="80" zoomScaleNormal="80" workbookViewId="0">
      <selection activeCell="H27" sqref="H27"/>
    </sheetView>
  </sheetViews>
  <sheetFormatPr defaultRowHeight="15" x14ac:dyDescent="0.25"/>
  <cols>
    <col min="1" max="1" width="18.28515625" style="7" customWidth="1"/>
    <col min="2" max="2" width="20.42578125" customWidth="1"/>
    <col min="3" max="3" width="23.85546875" customWidth="1"/>
    <col min="4" max="4" width="20.140625" customWidth="1"/>
    <col min="5" max="5" width="19.28515625" customWidth="1"/>
    <col min="6" max="7" width="25.85546875" customWidth="1"/>
    <col min="8" max="8" width="25" customWidth="1"/>
    <col min="9" max="9" width="28.140625" customWidth="1"/>
    <col min="10" max="10" width="25.28515625" customWidth="1"/>
    <col min="11" max="11" width="24.140625" customWidth="1"/>
    <col min="12" max="12" width="22.28515625" customWidth="1"/>
    <col min="13" max="17" width="22.7109375" customWidth="1"/>
    <col min="18" max="18" width="24.7109375" style="11" customWidth="1"/>
    <col min="19" max="19" width="23.7109375" customWidth="1"/>
    <col min="20" max="21" width="12.28515625" customWidth="1"/>
    <col min="22" max="22" width="12.28515625" style="1" customWidth="1"/>
    <col min="23" max="36" width="12.28515625" customWidth="1"/>
    <col min="38" max="38" width="11.42578125" bestFit="1" customWidth="1"/>
    <col min="42" max="42" width="9.5703125" bestFit="1" customWidth="1"/>
    <col min="43" max="43" width="11.5703125" bestFit="1" customWidth="1"/>
    <col min="45" max="45" width="11.5703125" bestFit="1" customWidth="1"/>
    <col min="47" max="47" width="11.5703125" bestFit="1" customWidth="1"/>
  </cols>
  <sheetData>
    <row r="1" spans="1:78" ht="30" customHeight="1" x14ac:dyDescent="0.25">
      <c r="A1" s="640" t="s">
        <v>113</v>
      </c>
      <c r="B1" s="641"/>
      <c r="C1" s="642"/>
      <c r="D1" s="23"/>
      <c r="E1" s="632" t="s">
        <v>261</v>
      </c>
      <c r="F1" s="633"/>
      <c r="G1" s="633"/>
      <c r="H1" s="634"/>
      <c r="I1" s="15"/>
      <c r="R1"/>
      <c r="V1"/>
    </row>
    <row r="2" spans="1:78" ht="25.15" customHeight="1" x14ac:dyDescent="0.25">
      <c r="A2" s="590" t="s">
        <v>253</v>
      </c>
      <c r="B2" s="591"/>
      <c r="C2" s="686"/>
      <c r="E2" s="613" t="s">
        <v>262</v>
      </c>
      <c r="F2" s="614"/>
      <c r="G2" s="615"/>
      <c r="H2" s="534"/>
      <c r="I2" s="528"/>
      <c r="R2"/>
      <c r="V2"/>
    </row>
    <row r="3" spans="1:78" ht="25.15" customHeight="1" x14ac:dyDescent="0.25">
      <c r="A3" s="590" t="s">
        <v>15</v>
      </c>
      <c r="B3" s="591"/>
      <c r="C3" s="514"/>
      <c r="D3" s="29"/>
      <c r="E3" s="613" t="s">
        <v>294</v>
      </c>
      <c r="F3" s="614"/>
      <c r="G3" s="615"/>
      <c r="H3" s="516"/>
      <c r="I3" s="529"/>
      <c r="J3" s="76"/>
      <c r="K3" s="76"/>
      <c r="R3"/>
      <c r="V3"/>
    </row>
    <row r="4" spans="1:78" ht="25.15" customHeight="1" x14ac:dyDescent="0.25">
      <c r="A4" s="590" t="s">
        <v>345</v>
      </c>
      <c r="B4" s="591"/>
      <c r="C4" s="532"/>
      <c r="D4" s="42"/>
      <c r="E4" s="613" t="s">
        <v>159</v>
      </c>
      <c r="F4" s="614"/>
      <c r="G4" s="615"/>
      <c r="H4" s="517"/>
      <c r="I4" s="530"/>
      <c r="K4" s="76"/>
      <c r="R4"/>
      <c r="V4"/>
    </row>
    <row r="5" spans="1:78" ht="25.15" customHeight="1" x14ac:dyDescent="0.25">
      <c r="A5" s="590" t="s">
        <v>112</v>
      </c>
      <c r="B5" s="591"/>
      <c r="C5" s="515"/>
      <c r="D5" s="29"/>
      <c r="E5" s="613" t="s">
        <v>191</v>
      </c>
      <c r="F5" s="614"/>
      <c r="G5" s="615"/>
      <c r="H5" s="517"/>
      <c r="I5" s="530"/>
      <c r="J5" s="76"/>
      <c r="K5" s="76"/>
      <c r="L5" s="7"/>
      <c r="M5" s="3"/>
      <c r="N5" s="3"/>
      <c r="O5" s="3"/>
      <c r="P5" s="3"/>
      <c r="Q5" s="3"/>
      <c r="R5" s="3"/>
      <c r="S5" s="3"/>
      <c r="T5" s="3"/>
      <c r="U5" s="3"/>
      <c r="V5" s="3"/>
    </row>
    <row r="6" spans="1:78" ht="25.15" customHeight="1" x14ac:dyDescent="0.25">
      <c r="A6" s="590" t="s">
        <v>335</v>
      </c>
      <c r="B6" s="591"/>
      <c r="C6" s="685" t="e">
        <f ca="1">'Таблицы ВЭС_vv'!D46</f>
        <v>#N/A</v>
      </c>
      <c r="D6" s="40"/>
      <c r="E6" s="608" t="s">
        <v>156</v>
      </c>
      <c r="F6" s="609"/>
      <c r="G6" s="610"/>
      <c r="H6" s="517"/>
      <c r="I6" s="531"/>
      <c r="J6" s="76"/>
      <c r="L6" s="7"/>
      <c r="M6" s="3"/>
      <c r="N6" s="3"/>
      <c r="O6" s="3"/>
      <c r="P6" s="3"/>
      <c r="Q6" s="3"/>
      <c r="R6" s="3"/>
      <c r="S6" s="3"/>
      <c r="T6" s="3"/>
      <c r="V6"/>
    </row>
    <row r="7" spans="1:78" s="3" customFormat="1" ht="25.15" customHeight="1" thickBot="1" x14ac:dyDescent="0.35">
      <c r="A7" s="600" t="s">
        <v>158</v>
      </c>
      <c r="B7" s="601"/>
      <c r="C7" s="292" t="e">
        <f ca="1">E17/E22*C6/100</f>
        <v>#N/A</v>
      </c>
      <c r="D7" s="29"/>
      <c r="E7" s="635" t="s">
        <v>295</v>
      </c>
      <c r="F7" s="636"/>
      <c r="G7" s="637"/>
      <c r="H7" s="351">
        <f>H5-H4</f>
        <v>0</v>
      </c>
      <c r="I7" s="76"/>
      <c r="J7" s="76"/>
      <c r="K7" s="76"/>
      <c r="L7" s="7"/>
      <c r="N7" s="13"/>
      <c r="O7" s="10"/>
      <c r="P7" s="10"/>
      <c r="S7" s="298"/>
    </row>
    <row r="8" spans="1:78" s="3" customFormat="1" ht="25.15" customHeight="1" thickBot="1" x14ac:dyDescent="0.3">
      <c r="A8" s="602"/>
      <c r="B8" s="603"/>
      <c r="C8" s="271" t="s">
        <v>16</v>
      </c>
      <c r="D8" s="268"/>
      <c r="E8" s="267"/>
      <c r="F8" s="323"/>
      <c r="G8" s="269"/>
      <c r="H8" s="271" t="s">
        <v>16</v>
      </c>
      <c r="I8" s="272"/>
      <c r="J8" s="34"/>
      <c r="K8" s="269"/>
      <c r="L8" s="30"/>
      <c r="M8" s="30"/>
      <c r="N8" s="34"/>
      <c r="O8" s="269"/>
      <c r="P8" s="395"/>
      <c r="Q8" s="34"/>
      <c r="R8" s="34"/>
      <c r="S8" s="34"/>
      <c r="T8"/>
      <c r="U8"/>
      <c r="V8"/>
    </row>
    <row r="9" spans="1:78" s="3" customFormat="1" ht="49.9" customHeight="1" x14ac:dyDescent="0.25">
      <c r="A9" s="620" t="s">
        <v>287</v>
      </c>
      <c r="B9" s="643" t="s">
        <v>10</v>
      </c>
      <c r="C9" s="596" t="s">
        <v>116</v>
      </c>
      <c r="D9" s="638" t="s">
        <v>122</v>
      </c>
      <c r="E9" s="638" t="s">
        <v>46</v>
      </c>
      <c r="F9" s="340" t="s">
        <v>45</v>
      </c>
      <c r="G9" s="341" t="s">
        <v>105</v>
      </c>
      <c r="H9" s="639" t="s">
        <v>124</v>
      </c>
      <c r="I9" s="270" t="s">
        <v>213</v>
      </c>
      <c r="J9" s="270" t="s">
        <v>204</v>
      </c>
      <c r="K9" s="630" t="s">
        <v>216</v>
      </c>
      <c r="L9" s="611" t="s">
        <v>232</v>
      </c>
      <c r="M9" s="611" t="s">
        <v>215</v>
      </c>
      <c r="N9" s="611" t="s">
        <v>219</v>
      </c>
      <c r="O9" s="630" t="s">
        <v>245</v>
      </c>
      <c r="P9" s="630" t="s">
        <v>244</v>
      </c>
      <c r="Q9" s="270" t="s">
        <v>222</v>
      </c>
      <c r="R9" s="81" t="s">
        <v>36</v>
      </c>
      <c r="S9" s="494" t="s">
        <v>201</v>
      </c>
      <c r="Y9"/>
    </row>
    <row r="10" spans="1:78" ht="27.6" customHeight="1" x14ac:dyDescent="0.25">
      <c r="A10" s="620"/>
      <c r="B10" s="643"/>
      <c r="C10" s="597"/>
      <c r="D10" s="612"/>
      <c r="E10" s="612"/>
      <c r="F10" s="300" t="s">
        <v>121</v>
      </c>
      <c r="G10" s="285" t="s">
        <v>127</v>
      </c>
      <c r="H10" s="639"/>
      <c r="I10" s="284" t="s">
        <v>195</v>
      </c>
      <c r="J10" s="393" t="s">
        <v>196</v>
      </c>
      <c r="K10" s="631"/>
      <c r="L10" s="612"/>
      <c r="M10" s="612"/>
      <c r="N10" s="612"/>
      <c r="O10" s="631"/>
      <c r="P10" s="631"/>
      <c r="Q10" s="393" t="s">
        <v>221</v>
      </c>
      <c r="R10" s="82" t="s">
        <v>231</v>
      </c>
      <c r="S10" s="393" t="s">
        <v>202</v>
      </c>
      <c r="T10" s="3"/>
      <c r="V10"/>
    </row>
    <row r="11" spans="1:78" s="3" customFormat="1" ht="49.9" customHeight="1" x14ac:dyDescent="0.25">
      <c r="A11" s="19" t="s">
        <v>94</v>
      </c>
      <c r="B11" s="644"/>
      <c r="C11" s="540" t="s">
        <v>115</v>
      </c>
      <c r="D11" s="302" t="s">
        <v>125</v>
      </c>
      <c r="E11" s="342" t="s">
        <v>118</v>
      </c>
      <c r="F11" s="302" t="s">
        <v>126</v>
      </c>
      <c r="G11" s="302" t="s">
        <v>128</v>
      </c>
      <c r="H11" s="539" t="s">
        <v>197</v>
      </c>
      <c r="I11" s="275" t="s">
        <v>198</v>
      </c>
      <c r="J11" s="394" t="s">
        <v>199</v>
      </c>
      <c r="K11" s="274" t="s">
        <v>217</v>
      </c>
      <c r="L11" s="274" t="s">
        <v>218</v>
      </c>
      <c r="M11" s="273" t="s">
        <v>214</v>
      </c>
      <c r="N11" s="273" t="s">
        <v>220</v>
      </c>
      <c r="O11" s="447" t="s">
        <v>224</v>
      </c>
      <c r="P11" s="447" t="s">
        <v>205</v>
      </c>
      <c r="Q11" s="394" t="s">
        <v>223</v>
      </c>
      <c r="R11" s="339" t="s">
        <v>230</v>
      </c>
      <c r="S11" s="394" t="s">
        <v>203</v>
      </c>
      <c r="W11" s="245"/>
      <c r="X11" s="245"/>
    </row>
    <row r="12" spans="1:78" s="3" customFormat="1" ht="15" customHeight="1" x14ac:dyDescent="0.25">
      <c r="A12" s="177">
        <v>1</v>
      </c>
      <c r="B12" s="26" t="s">
        <v>3</v>
      </c>
      <c r="C12" s="520">
        <v>0.995</v>
      </c>
      <c r="D12" s="304">
        <v>0.25</v>
      </c>
      <c r="E12" s="37">
        <v>783400</v>
      </c>
      <c r="F12" s="343">
        <f>E12*D12/1000000</f>
        <v>0.19585</v>
      </c>
      <c r="G12" s="320" t="e">
        <f ca="1">F12*C12/D$23*1000000</f>
        <v>#N/A</v>
      </c>
      <c r="H12" s="518">
        <v>0</v>
      </c>
      <c r="I12" s="278">
        <f>H12*C12</f>
        <v>0</v>
      </c>
      <c r="J12" s="432" t="e">
        <f>I12/$H$7</f>
        <v>#DIV/0!</v>
      </c>
      <c r="K12" s="442" t="e">
        <f ca="1">M12/$E$22*$C$6/100</f>
        <v>#DIV/0!</v>
      </c>
      <c r="L12" s="442" t="e">
        <f ca="1">N12/$E$22*$C$6/100</f>
        <v>#DIV/0!</v>
      </c>
      <c r="M12" s="435" t="e">
        <f ca="1">O39*$E$17*AI25</f>
        <v>#DIV/0!</v>
      </c>
      <c r="N12" s="439" t="e">
        <f ca="1">S39*$E$17*AI25</f>
        <v>#DIV/0!</v>
      </c>
      <c r="O12" s="282" t="e">
        <f ca="1">I12+K12*$H$22</f>
        <v>#DIV/0!</v>
      </c>
      <c r="P12" s="31" t="e">
        <f ca="1">I12+L12*$H$22</f>
        <v>#DIV/0!</v>
      </c>
      <c r="Q12" s="469" t="e">
        <f ca="1">O12/$H$7</f>
        <v>#DIV/0!</v>
      </c>
      <c r="R12" s="473" t="e">
        <f ca="1">P12*789270/$P$17</f>
        <v>#DIV/0!</v>
      </c>
      <c r="S12" s="388" t="e">
        <f ca="1">P12/$H$7</f>
        <v>#DIV/0!</v>
      </c>
      <c r="T12" s="84"/>
      <c r="U12"/>
      <c r="V12"/>
      <c r="W12" s="248"/>
      <c r="X12" s="248"/>
      <c r="Y12" s="286"/>
    </row>
    <row r="13" spans="1:78" s="3" customFormat="1" ht="15" customHeight="1" x14ac:dyDescent="0.25">
      <c r="A13" s="177">
        <v>2</v>
      </c>
      <c r="B13" s="4" t="s">
        <v>5</v>
      </c>
      <c r="C13" s="520">
        <v>0.995</v>
      </c>
      <c r="D13" s="306">
        <v>0.25</v>
      </c>
      <c r="E13" s="9">
        <v>934200</v>
      </c>
      <c r="F13" s="344">
        <f t="shared" ref="F13:F22" si="0">E13*D13/1000000</f>
        <v>0.23355000000000001</v>
      </c>
      <c r="G13" s="322" t="e">
        <f ca="1">F13*C13/D$23*1000000</f>
        <v>#N/A</v>
      </c>
      <c r="H13" s="518">
        <v>0</v>
      </c>
      <c r="I13" s="279">
        <f>H13*C13</f>
        <v>0</v>
      </c>
      <c r="J13" s="433" t="e">
        <f t="shared" ref="J13:J20" si="1">I13/$H$7</f>
        <v>#DIV/0!</v>
      </c>
      <c r="K13" s="443" t="e">
        <f t="shared" ref="K13:L21" ca="1" si="2">M13/$E$22*$C$6/100</f>
        <v>#DIV/0!</v>
      </c>
      <c r="L13" s="443" t="e">
        <f t="shared" ca="1" si="2"/>
        <v>#DIV/0!</v>
      </c>
      <c r="M13" s="436" t="e">
        <f ca="1">O40*$E$17*AI26</f>
        <v>#DIV/0!</v>
      </c>
      <c r="N13" s="440" t="e">
        <f t="shared" ref="N13:N21" ca="1" si="3">S40*$E$17*AI26</f>
        <v>#DIV/0!</v>
      </c>
      <c r="O13" s="280" t="e">
        <f t="shared" ref="O13:O21" ca="1" si="4">I13+K13*$H$22</f>
        <v>#DIV/0!</v>
      </c>
      <c r="P13" s="32" t="e">
        <f t="shared" ref="P13:P21" ca="1" si="5">I13+L13*$H$22</f>
        <v>#DIV/0!</v>
      </c>
      <c r="Q13" s="470" t="e">
        <f ca="1">O13/$H$7</f>
        <v>#DIV/0!</v>
      </c>
      <c r="R13" s="474" t="e">
        <f t="shared" ref="R13:R21" ca="1" si="6">P13*789270/$P$17</f>
        <v>#DIV/0!</v>
      </c>
      <c r="S13" s="389" t="e">
        <f ca="1">P13/$H$7</f>
        <v>#DIV/0!</v>
      </c>
      <c r="T13" s="84"/>
      <c r="W13" s="248"/>
      <c r="X13" s="248"/>
      <c r="Y13" s="286"/>
    </row>
    <row r="14" spans="1:78" s="3" customFormat="1" ht="15" customHeight="1" x14ac:dyDescent="0.25">
      <c r="A14" s="177">
        <v>3</v>
      </c>
      <c r="B14" s="5" t="s">
        <v>2</v>
      </c>
      <c r="C14" s="520">
        <v>0.995</v>
      </c>
      <c r="D14" s="306">
        <v>0.25</v>
      </c>
      <c r="E14" s="9">
        <v>900300</v>
      </c>
      <c r="F14" s="344">
        <f t="shared" si="0"/>
        <v>0.225075</v>
      </c>
      <c r="G14" s="322" t="e">
        <f ca="1">F14*C14/D$23*1000000</f>
        <v>#N/A</v>
      </c>
      <c r="H14" s="518">
        <v>0</v>
      </c>
      <c r="I14" s="279">
        <f t="shared" ref="I14:I15" si="7">H14*C14</f>
        <v>0</v>
      </c>
      <c r="J14" s="433" t="e">
        <f t="shared" si="1"/>
        <v>#DIV/0!</v>
      </c>
      <c r="K14" s="443" t="e">
        <f t="shared" ca="1" si="2"/>
        <v>#DIV/0!</v>
      </c>
      <c r="L14" s="443" t="e">
        <f t="shared" ca="1" si="2"/>
        <v>#DIV/0!</v>
      </c>
      <c r="M14" s="436" t="e">
        <f t="shared" ref="M14:M21" ca="1" si="8">O41*$E$17*AI27</f>
        <v>#DIV/0!</v>
      </c>
      <c r="N14" s="440" t="e">
        <f t="shared" ca="1" si="3"/>
        <v>#DIV/0!</v>
      </c>
      <c r="O14" s="280" t="e">
        <f t="shared" ca="1" si="4"/>
        <v>#DIV/0!</v>
      </c>
      <c r="P14" s="32" t="e">
        <f t="shared" ca="1" si="5"/>
        <v>#DIV/0!</v>
      </c>
      <c r="Q14" s="470" t="e">
        <f t="shared" ref="Q14:Q21" ca="1" si="9">O14/$H$7</f>
        <v>#DIV/0!</v>
      </c>
      <c r="R14" s="474" t="e">
        <f t="shared" ca="1" si="6"/>
        <v>#DIV/0!</v>
      </c>
      <c r="S14" s="389" t="e">
        <f t="shared" ref="S14:S21" ca="1" si="10">P14/$H$7</f>
        <v>#DIV/0!</v>
      </c>
      <c r="T14" s="84"/>
      <c r="U14"/>
      <c r="V14"/>
      <c r="W14" s="248"/>
      <c r="X14" s="248"/>
      <c r="Y14" s="286"/>
    </row>
    <row r="15" spans="1:78" s="3" customFormat="1" ht="15" customHeight="1" x14ac:dyDescent="0.25">
      <c r="A15" s="177">
        <v>4</v>
      </c>
      <c r="B15" s="4" t="s">
        <v>1</v>
      </c>
      <c r="C15" s="520">
        <v>0.995</v>
      </c>
      <c r="D15" s="306">
        <v>0.25</v>
      </c>
      <c r="E15" s="9">
        <v>791800</v>
      </c>
      <c r="F15" s="344">
        <f t="shared" si="0"/>
        <v>0.19794999999999999</v>
      </c>
      <c r="G15" s="322" t="e">
        <f ca="1">F15*C15/D$23*1000000</f>
        <v>#N/A</v>
      </c>
      <c r="H15" s="518">
        <v>0.1656</v>
      </c>
      <c r="I15" s="279">
        <f t="shared" si="7"/>
        <v>0.164772</v>
      </c>
      <c r="J15" s="433" t="e">
        <f>I15/$H$7</f>
        <v>#DIV/0!</v>
      </c>
      <c r="K15" s="443" t="e">
        <f t="shared" ca="1" si="2"/>
        <v>#DIV/0!</v>
      </c>
      <c r="L15" s="443" t="e">
        <f t="shared" ca="1" si="2"/>
        <v>#DIV/0!</v>
      </c>
      <c r="M15" s="436" t="e">
        <f t="shared" ca="1" si="8"/>
        <v>#DIV/0!</v>
      </c>
      <c r="N15" s="440" t="e">
        <f t="shared" ca="1" si="3"/>
        <v>#DIV/0!</v>
      </c>
      <c r="O15" s="280" t="e">
        <f t="shared" ca="1" si="4"/>
        <v>#DIV/0!</v>
      </c>
      <c r="P15" s="32" t="e">
        <f t="shared" ca="1" si="5"/>
        <v>#DIV/0!</v>
      </c>
      <c r="Q15" s="470" t="e">
        <f t="shared" ca="1" si="9"/>
        <v>#DIV/0!</v>
      </c>
      <c r="R15" s="474" t="e">
        <f t="shared" ca="1" si="6"/>
        <v>#DIV/0!</v>
      </c>
      <c r="S15" s="389" t="e">
        <f t="shared" ca="1" si="10"/>
        <v>#DIV/0!</v>
      </c>
      <c r="T15" s="84"/>
      <c r="W15" s="248"/>
      <c r="X15" s="248"/>
      <c r="Y15" s="286"/>
    </row>
    <row r="16" spans="1:78" s="3" customFormat="1" ht="15" customHeight="1" x14ac:dyDescent="0.25">
      <c r="A16" s="177">
        <v>5</v>
      </c>
      <c r="B16" s="5" t="s">
        <v>6</v>
      </c>
      <c r="C16" s="520">
        <v>0.995</v>
      </c>
      <c r="D16" s="306">
        <v>0.25</v>
      </c>
      <c r="E16" s="9">
        <v>785000</v>
      </c>
      <c r="F16" s="344">
        <f t="shared" si="0"/>
        <v>0.19625000000000001</v>
      </c>
      <c r="G16" s="322" t="e">
        <f ca="1">F16*C16/D$23*1000000</f>
        <v>#N/A</v>
      </c>
      <c r="H16" s="518">
        <v>0</v>
      </c>
      <c r="I16" s="279">
        <f>H16*C16</f>
        <v>0</v>
      </c>
      <c r="J16" s="433" t="e">
        <f t="shared" si="1"/>
        <v>#DIV/0!</v>
      </c>
      <c r="K16" s="443" t="e">
        <f t="shared" ca="1" si="2"/>
        <v>#DIV/0!</v>
      </c>
      <c r="L16" s="443" t="e">
        <f t="shared" ca="1" si="2"/>
        <v>#DIV/0!</v>
      </c>
      <c r="M16" s="436" t="e">
        <f t="shared" ca="1" si="8"/>
        <v>#DIV/0!</v>
      </c>
      <c r="N16" s="440" t="e">
        <f t="shared" ca="1" si="3"/>
        <v>#DIV/0!</v>
      </c>
      <c r="O16" s="280" t="e">
        <f t="shared" ca="1" si="4"/>
        <v>#DIV/0!</v>
      </c>
      <c r="P16" s="32" t="e">
        <f t="shared" ca="1" si="5"/>
        <v>#DIV/0!</v>
      </c>
      <c r="Q16" s="470" t="e">
        <f t="shared" ca="1" si="9"/>
        <v>#DIV/0!</v>
      </c>
      <c r="R16" s="474" t="e">
        <f t="shared" ca="1" si="6"/>
        <v>#DIV/0!</v>
      </c>
      <c r="S16" s="389" t="e">
        <f t="shared" ca="1" si="10"/>
        <v>#DIV/0!</v>
      </c>
      <c r="T16" s="84"/>
      <c r="W16" s="248"/>
      <c r="X16" s="248"/>
      <c r="Y16" s="286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</row>
    <row r="17" spans="1:78" s="3" customFormat="1" ht="15" customHeight="1" x14ac:dyDescent="0.25">
      <c r="A17" s="170" t="s">
        <v>93</v>
      </c>
      <c r="B17" s="38" t="s">
        <v>4</v>
      </c>
      <c r="C17" s="466"/>
      <c r="D17" s="345" t="e">
        <f ca="1">D22*$C$6/100</f>
        <v>#N/A</v>
      </c>
      <c r="E17" s="43">
        <v>789270</v>
      </c>
      <c r="F17" s="311" t="e">
        <f ca="1">E17*D17/1000000</f>
        <v>#N/A</v>
      </c>
      <c r="G17" s="43">
        <v>789270</v>
      </c>
      <c r="H17" s="294" t="e">
        <f ca="1">H22*$C$7</f>
        <v>#N/A</v>
      </c>
      <c r="I17" s="294" t="e">
        <f ca="1">H17</f>
        <v>#N/A</v>
      </c>
      <c r="J17" s="445" t="e">
        <f ca="1">I17/$H$7</f>
        <v>#N/A</v>
      </c>
      <c r="K17" s="444" t="e">
        <f ca="1">$C$7</f>
        <v>#N/A</v>
      </c>
      <c r="L17" s="444" t="e">
        <f ca="1">$C$7</f>
        <v>#N/A</v>
      </c>
      <c r="M17" s="468" t="e">
        <f t="shared" ca="1" si="8"/>
        <v>#N/A</v>
      </c>
      <c r="N17" s="438" t="e">
        <f t="shared" ca="1" si="3"/>
        <v>#N/A</v>
      </c>
      <c r="O17" s="472" t="e">
        <f ca="1">I17</f>
        <v>#N/A</v>
      </c>
      <c r="P17" s="387" t="e">
        <f ca="1">H17</f>
        <v>#N/A</v>
      </c>
      <c r="Q17" s="390" t="e">
        <f t="shared" ca="1" si="9"/>
        <v>#N/A</v>
      </c>
      <c r="R17" s="476" t="e">
        <f t="shared" ca="1" si="6"/>
        <v>#N/A</v>
      </c>
      <c r="S17" s="390" t="e">
        <f t="shared" ca="1" si="10"/>
        <v>#N/A</v>
      </c>
      <c r="T17" s="85"/>
      <c r="U17" s="36"/>
      <c r="V17" s="36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</row>
    <row r="18" spans="1:78" s="3" customFormat="1" ht="15" customHeight="1" x14ac:dyDescent="0.25">
      <c r="A18" s="177">
        <v>6</v>
      </c>
      <c r="B18" s="4" t="s">
        <v>7</v>
      </c>
      <c r="C18" s="520">
        <v>0.995</v>
      </c>
      <c r="D18" s="306">
        <v>0.25</v>
      </c>
      <c r="E18" s="9">
        <v>803000</v>
      </c>
      <c r="F18" s="344">
        <f>E18*D18/1000000</f>
        <v>0.20075000000000001</v>
      </c>
      <c r="G18" s="322" t="e">
        <f ca="1">F18*C18/D$23*1000000</f>
        <v>#N/A</v>
      </c>
      <c r="H18" s="518">
        <v>0</v>
      </c>
      <c r="I18" s="279">
        <f>(H18*C18)</f>
        <v>0</v>
      </c>
      <c r="J18" s="433" t="e">
        <f>I18/$H$7</f>
        <v>#DIV/0!</v>
      </c>
      <c r="K18" s="443" t="e">
        <f t="shared" ca="1" si="2"/>
        <v>#DIV/0!</v>
      </c>
      <c r="L18" s="443" t="e">
        <f t="shared" ca="1" si="2"/>
        <v>#DIV/0!</v>
      </c>
      <c r="M18" s="436" t="e">
        <f t="shared" ca="1" si="8"/>
        <v>#DIV/0!</v>
      </c>
      <c r="N18" s="440" t="e">
        <f t="shared" ca="1" si="3"/>
        <v>#DIV/0!</v>
      </c>
      <c r="O18" s="280" t="e">
        <f t="shared" ca="1" si="4"/>
        <v>#DIV/0!</v>
      </c>
      <c r="P18" s="32" t="e">
        <f t="shared" ca="1" si="5"/>
        <v>#DIV/0!</v>
      </c>
      <c r="Q18" s="470" t="e">
        <f t="shared" ca="1" si="9"/>
        <v>#DIV/0!</v>
      </c>
      <c r="R18" s="474" t="e">
        <f t="shared" ca="1" si="6"/>
        <v>#DIV/0!</v>
      </c>
      <c r="S18" s="389" t="e">
        <f t="shared" ca="1" si="10"/>
        <v>#DIV/0!</v>
      </c>
      <c r="T18" s="84"/>
      <c r="U18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</row>
    <row r="19" spans="1:78" s="25" customFormat="1" ht="15" customHeight="1" x14ac:dyDescent="0.25">
      <c r="A19" s="177">
        <v>7</v>
      </c>
      <c r="B19" s="4" t="s">
        <v>0</v>
      </c>
      <c r="C19" s="520">
        <v>0.995</v>
      </c>
      <c r="D19" s="306">
        <v>0.25</v>
      </c>
      <c r="E19" s="9">
        <v>801800</v>
      </c>
      <c r="F19" s="344">
        <f t="shared" si="0"/>
        <v>0.20044999999999999</v>
      </c>
      <c r="G19" s="322" t="e">
        <f ca="1">F19*C19/D$23*1000000</f>
        <v>#N/A</v>
      </c>
      <c r="H19" s="518">
        <v>0</v>
      </c>
      <c r="I19" s="279">
        <f>(H19*C19)</f>
        <v>0</v>
      </c>
      <c r="J19" s="433" t="e">
        <f t="shared" si="1"/>
        <v>#DIV/0!</v>
      </c>
      <c r="K19" s="443" t="e">
        <f t="shared" ca="1" si="2"/>
        <v>#DIV/0!</v>
      </c>
      <c r="L19" s="443" t="e">
        <f t="shared" ca="1" si="2"/>
        <v>#DIV/0!</v>
      </c>
      <c r="M19" s="436" t="e">
        <f t="shared" ca="1" si="8"/>
        <v>#DIV/0!</v>
      </c>
      <c r="N19" s="440" t="e">
        <f t="shared" ca="1" si="3"/>
        <v>#DIV/0!</v>
      </c>
      <c r="O19" s="280" t="e">
        <f t="shared" ca="1" si="4"/>
        <v>#DIV/0!</v>
      </c>
      <c r="P19" s="32" t="e">
        <f t="shared" ca="1" si="5"/>
        <v>#DIV/0!</v>
      </c>
      <c r="Q19" s="470" t="e">
        <f t="shared" ca="1" si="9"/>
        <v>#DIV/0!</v>
      </c>
      <c r="R19" s="474" t="e">
        <f t="shared" ca="1" si="6"/>
        <v>#DIV/0!</v>
      </c>
      <c r="S19" s="389" t="e">
        <f t="shared" ca="1" si="10"/>
        <v>#DIV/0!</v>
      </c>
      <c r="T19" s="84"/>
      <c r="U19" s="3"/>
      <c r="V19" s="3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</row>
    <row r="20" spans="1:78" s="3" customFormat="1" ht="15" customHeight="1" x14ac:dyDescent="0.25">
      <c r="A20" s="177">
        <v>8</v>
      </c>
      <c r="B20" s="4" t="s">
        <v>8</v>
      </c>
      <c r="C20" s="520">
        <v>0.995</v>
      </c>
      <c r="D20" s="306">
        <v>0.25</v>
      </c>
      <c r="E20" s="9">
        <v>809800</v>
      </c>
      <c r="F20" s="344">
        <f t="shared" si="0"/>
        <v>0.20244999999999999</v>
      </c>
      <c r="G20" s="322" t="e">
        <f ca="1">F20*C20/D$23*1000000</f>
        <v>#N/A</v>
      </c>
      <c r="H20" s="518">
        <v>0</v>
      </c>
      <c r="I20" s="279">
        <f>(H20*C20)</f>
        <v>0</v>
      </c>
      <c r="J20" s="433" t="e">
        <f t="shared" si="1"/>
        <v>#DIV/0!</v>
      </c>
      <c r="K20" s="443" t="e">
        <f t="shared" ca="1" si="2"/>
        <v>#DIV/0!</v>
      </c>
      <c r="L20" s="443" t="e">
        <f t="shared" ca="1" si="2"/>
        <v>#DIV/0!</v>
      </c>
      <c r="M20" s="436" t="e">
        <f t="shared" ca="1" si="8"/>
        <v>#DIV/0!</v>
      </c>
      <c r="N20" s="440" t="e">
        <f t="shared" ca="1" si="3"/>
        <v>#DIV/0!</v>
      </c>
      <c r="O20" s="280" t="e">
        <f t="shared" ca="1" si="4"/>
        <v>#DIV/0!</v>
      </c>
      <c r="P20" s="32" t="e">
        <f t="shared" ca="1" si="5"/>
        <v>#DIV/0!</v>
      </c>
      <c r="Q20" s="470" t="e">
        <f t="shared" ca="1" si="9"/>
        <v>#DIV/0!</v>
      </c>
      <c r="R20" s="474" t="e">
        <f t="shared" ca="1" si="6"/>
        <v>#DIV/0!</v>
      </c>
      <c r="S20" s="389" t="e">
        <f t="shared" ca="1" si="10"/>
        <v>#DIV/0!</v>
      </c>
      <c r="T20" s="84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</row>
    <row r="21" spans="1:78" s="3" customFormat="1" ht="15" customHeight="1" thickBot="1" x14ac:dyDescent="0.3">
      <c r="A21" s="178">
        <v>9</v>
      </c>
      <c r="B21" s="6" t="s">
        <v>9</v>
      </c>
      <c r="C21" s="535">
        <v>0.995</v>
      </c>
      <c r="D21" s="313">
        <v>0.25</v>
      </c>
      <c r="E21" s="8">
        <v>815200</v>
      </c>
      <c r="F21" s="344">
        <f t="shared" si="0"/>
        <v>0.20380000000000001</v>
      </c>
      <c r="G21" s="322" t="e">
        <f ca="1">F21*C21/D$23*1000000</f>
        <v>#N/A</v>
      </c>
      <c r="H21" s="519">
        <v>0</v>
      </c>
      <c r="I21" s="277">
        <f>(H21*C21)</f>
        <v>0</v>
      </c>
      <c r="J21" s="434" t="e">
        <f>I21/$H$7</f>
        <v>#DIV/0!</v>
      </c>
      <c r="K21" s="446" t="e">
        <f t="shared" ca="1" si="2"/>
        <v>#DIV/0!</v>
      </c>
      <c r="L21" s="446" t="e">
        <f t="shared" ca="1" si="2"/>
        <v>#DIV/0!</v>
      </c>
      <c r="M21" s="437" t="e">
        <f t="shared" ca="1" si="8"/>
        <v>#DIV/0!</v>
      </c>
      <c r="N21" s="441" t="e">
        <f t="shared" ca="1" si="3"/>
        <v>#DIV/0!</v>
      </c>
      <c r="O21" s="281" t="e">
        <f t="shared" ca="1" si="4"/>
        <v>#DIV/0!</v>
      </c>
      <c r="P21" s="33" t="e">
        <f t="shared" ca="1" si="5"/>
        <v>#DIV/0!</v>
      </c>
      <c r="Q21" s="471" t="e">
        <f t="shared" ca="1" si="9"/>
        <v>#DIV/0!</v>
      </c>
      <c r="R21" s="475" t="e">
        <f t="shared" ca="1" si="6"/>
        <v>#DIV/0!</v>
      </c>
      <c r="S21" s="392" t="e">
        <f t="shared" ca="1" si="10"/>
        <v>#DIV/0!</v>
      </c>
      <c r="T21" s="84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</row>
    <row r="22" spans="1:78" s="3" customFormat="1" ht="15" customHeight="1" thickBot="1" x14ac:dyDescent="0.3">
      <c r="A22" s="176" t="s">
        <v>110</v>
      </c>
      <c r="B22" s="606" t="s">
        <v>263</v>
      </c>
      <c r="C22" s="607"/>
      <c r="D22" s="346">
        <f>100-(D24)</f>
        <v>97.75</v>
      </c>
      <c r="E22" s="347" t="e">
        <f ca="1">'Таблицы ВЭС_vv'!D55*1000000</f>
        <v>#N/A</v>
      </c>
      <c r="F22" s="20" t="e">
        <f t="shared" ca="1" si="0"/>
        <v>#N/A</v>
      </c>
      <c r="G22" s="21" t="s">
        <v>12</v>
      </c>
      <c r="H22" s="467">
        <f>H6+I6</f>
        <v>0</v>
      </c>
      <c r="I22" s="386">
        <f>$H$22</f>
        <v>0</v>
      </c>
      <c r="J22" s="391" t="e">
        <f>$H$22/$H$7</f>
        <v>#DIV/0!</v>
      </c>
      <c r="K22" s="28"/>
      <c r="L22" s="28"/>
      <c r="M22" s="39"/>
      <c r="N22" s="28"/>
      <c r="O22" s="386">
        <f>$H$22</f>
        <v>0</v>
      </c>
      <c r="P22" s="386">
        <f>$H$22</f>
        <v>0</v>
      </c>
      <c r="Q22" s="391" t="e">
        <f>$H$22/$H$7</f>
        <v>#DIV/0!</v>
      </c>
      <c r="R22" s="101" t="str">
        <f>G22</f>
        <v>5000-6000 мг/л АА</v>
      </c>
      <c r="S22" s="500" t="e">
        <f>$H$22/$H$7</f>
        <v>#DIV/0!</v>
      </c>
      <c r="AG22" s="493"/>
      <c r="AH22" s="493"/>
      <c r="AI22" s="497" t="s">
        <v>110</v>
      </c>
      <c r="AJ22" s="497" t="s">
        <v>111</v>
      </c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</row>
    <row r="23" spans="1:78" s="3" customFormat="1" ht="34.9" customHeight="1" thickTop="1" thickBot="1" x14ac:dyDescent="0.3">
      <c r="A23" s="604" t="s">
        <v>323</v>
      </c>
      <c r="B23" s="604"/>
      <c r="C23" s="605"/>
      <c r="D23" s="348" t="e">
        <f ca="1">D22*C6/100</f>
        <v>#N/A</v>
      </c>
      <c r="E23" s="411"/>
      <c r="F23" s="412"/>
      <c r="G23" s="412"/>
      <c r="H23" s="413" t="s">
        <v>160</v>
      </c>
      <c r="I23" s="407"/>
      <c r="J23" s="501"/>
      <c r="K23" s="408"/>
      <c r="L23" s="27"/>
      <c r="M23" s="537" t="s">
        <v>209</v>
      </c>
      <c r="N23" s="24"/>
      <c r="O23" s="409"/>
      <c r="P23" s="427" t="s">
        <v>210</v>
      </c>
      <c r="Q23" s="501"/>
      <c r="R23" s="410"/>
      <c r="S23" s="501"/>
      <c r="T23" s="495"/>
      <c r="U23" s="496"/>
      <c r="V23" s="496"/>
      <c r="W23" s="496"/>
      <c r="X23" s="496"/>
      <c r="Y23" s="497" t="s">
        <v>110</v>
      </c>
      <c r="Z23" s="497" t="s">
        <v>111</v>
      </c>
      <c r="AA23" s="496"/>
      <c r="AB23" s="496"/>
      <c r="AC23" s="496"/>
      <c r="AD23" s="496"/>
      <c r="AE23" s="496"/>
      <c r="AF23" s="496"/>
      <c r="AG23" s="497" t="s">
        <v>110</v>
      </c>
      <c r="AH23" s="497" t="s">
        <v>111</v>
      </c>
      <c r="AI23" s="488" t="s">
        <v>237</v>
      </c>
      <c r="AJ23" s="488" t="s">
        <v>237</v>
      </c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</row>
    <row r="24" spans="1:78" s="3" customFormat="1" ht="25.15" customHeight="1" thickBot="1" x14ac:dyDescent="0.3">
      <c r="A24" s="592" t="s">
        <v>208</v>
      </c>
      <c r="B24" s="592"/>
      <c r="C24" s="593"/>
      <c r="D24" s="349">
        <f>SUM(D12:D16)+SUM(D18:D21)</f>
        <v>2.25</v>
      </c>
      <c r="E24" s="414"/>
      <c r="F24" s="163"/>
      <c r="G24" s="187"/>
      <c r="H24" s="80"/>
      <c r="I24" s="16"/>
      <c r="J24" s="16"/>
      <c r="K24" s="423" t="s">
        <v>94</v>
      </c>
      <c r="L24" s="424" t="s">
        <v>104</v>
      </c>
      <c r="M24" s="538" t="s">
        <v>296</v>
      </c>
      <c r="N24" s="538" t="s">
        <v>297</v>
      </c>
      <c r="O24" s="538" t="s">
        <v>298</v>
      </c>
      <c r="P24" s="428" t="s">
        <v>211</v>
      </c>
      <c r="Q24" s="428" t="s">
        <v>211</v>
      </c>
      <c r="R24" s="429" t="s">
        <v>211</v>
      </c>
      <c r="S24" s="487" t="s">
        <v>236</v>
      </c>
      <c r="T24" s="487" t="s">
        <v>236</v>
      </c>
      <c r="U24" s="487" t="s">
        <v>236</v>
      </c>
      <c r="V24" s="487" t="s">
        <v>236</v>
      </c>
      <c r="W24" s="487" t="s">
        <v>236</v>
      </c>
      <c r="X24" s="487" t="s">
        <v>236</v>
      </c>
      <c r="Y24" s="488" t="s">
        <v>237</v>
      </c>
      <c r="Z24" s="488" t="s">
        <v>237</v>
      </c>
      <c r="AA24" s="487" t="s">
        <v>238</v>
      </c>
      <c r="AB24" s="487" t="s">
        <v>238</v>
      </c>
      <c r="AC24" s="487" t="s">
        <v>239</v>
      </c>
      <c r="AD24" s="487" t="s">
        <v>239</v>
      </c>
      <c r="AE24" s="487" t="s">
        <v>239</v>
      </c>
      <c r="AF24" s="487" t="s">
        <v>239</v>
      </c>
      <c r="AG24" s="498" t="s">
        <v>336</v>
      </c>
      <c r="AH24" s="488" t="s">
        <v>240</v>
      </c>
      <c r="AI24" s="498" t="s">
        <v>336</v>
      </c>
      <c r="AJ24" s="488" t="s">
        <v>240</v>
      </c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</row>
    <row r="25" spans="1:78" s="3" customFormat="1" ht="25.15" customHeight="1" thickTop="1" thickBot="1" x14ac:dyDescent="0.3">
      <c r="A25" s="295" t="s">
        <v>133</v>
      </c>
      <c r="B25" s="594" t="s">
        <v>305</v>
      </c>
      <c r="C25" s="595"/>
      <c r="D25" s="350">
        <f>D22/(D22+D24)</f>
        <v>0.97750000000000004</v>
      </c>
      <c r="E25" s="187"/>
      <c r="F25" s="163"/>
      <c r="G25" s="415"/>
      <c r="H25" s="80"/>
      <c r="I25" s="9"/>
      <c r="J25" s="9"/>
      <c r="K25" s="425">
        <v>1</v>
      </c>
      <c r="L25" s="426" t="s">
        <v>3</v>
      </c>
      <c r="M25" s="692"/>
      <c r="N25" s="692"/>
      <c r="O25" s="692"/>
      <c r="P25" s="688"/>
      <c r="Q25" s="688"/>
      <c r="R25" s="688"/>
      <c r="S25" s="489" t="e">
        <f>M25/$M$30</f>
        <v>#DIV/0!</v>
      </c>
      <c r="T25" s="489" t="e">
        <f>N25/$N$30</f>
        <v>#DIV/0!</v>
      </c>
      <c r="U25" s="489" t="e">
        <f>O25/$O$30</f>
        <v>#DIV/0!</v>
      </c>
      <c r="V25" s="489" t="e">
        <f>P25/$P$30</f>
        <v>#DIV/0!</v>
      </c>
      <c r="W25" s="489" t="e">
        <f>Q25/$Q$30</f>
        <v>#DIV/0!</v>
      </c>
      <c r="X25" s="489" t="e">
        <f>R25/$R$30</f>
        <v>#DIV/0!</v>
      </c>
      <c r="Y25" s="490">
        <f>SUMIF(S25:U25, "&gt;=0", S25:U25)</f>
        <v>0</v>
      </c>
      <c r="Z25" s="490">
        <f>SUMIF(V25:X25, "&gt;=0", V25:X25)</f>
        <v>0</v>
      </c>
      <c r="AA25" s="489" t="e">
        <f>S25*S25</f>
        <v>#DIV/0!</v>
      </c>
      <c r="AB25" s="489" t="e">
        <f t="shared" ref="AB25:AF34" si="11">T25*T25</f>
        <v>#DIV/0!</v>
      </c>
      <c r="AC25" s="489" t="e">
        <f t="shared" si="11"/>
        <v>#DIV/0!</v>
      </c>
      <c r="AD25" s="489" t="e">
        <f t="shared" si="11"/>
        <v>#DIV/0!</v>
      </c>
      <c r="AE25" s="489" t="e">
        <f t="shared" si="11"/>
        <v>#DIV/0!</v>
      </c>
      <c r="AF25" s="489" t="e">
        <f t="shared" si="11"/>
        <v>#DIV/0!</v>
      </c>
      <c r="AG25" s="499">
        <f>COUNT(M25:O25)</f>
        <v>0</v>
      </c>
      <c r="AH25" s="490">
        <f>SUMIF(AD25:AF25, "&gt;=0", AD25:AF25)</f>
        <v>0</v>
      </c>
      <c r="AI25" s="490" t="e">
        <f>Y25/AG25</f>
        <v>#DIV/0!</v>
      </c>
      <c r="AJ25" s="490" t="e">
        <f>Z25/AH25</f>
        <v>#DIV/0!</v>
      </c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</row>
    <row r="26" spans="1:78" s="3" customFormat="1" ht="30" customHeight="1" thickTop="1" x14ac:dyDescent="0.25">
      <c r="A26" s="627" t="s">
        <v>264</v>
      </c>
      <c r="B26" s="628"/>
      <c r="C26" s="628"/>
      <c r="D26" s="629"/>
      <c r="E26" s="15"/>
      <c r="F26"/>
      <c r="G26" s="79"/>
      <c r="H26" s="80"/>
      <c r="I26" s="107"/>
      <c r="J26" s="16"/>
      <c r="K26" s="419">
        <v>2</v>
      </c>
      <c r="L26" s="416" t="s">
        <v>5</v>
      </c>
      <c r="M26" s="521"/>
      <c r="N26" s="521"/>
      <c r="O26" s="521"/>
      <c r="P26" s="522"/>
      <c r="Q26" s="522"/>
      <c r="R26" s="522"/>
      <c r="S26" s="489" t="e">
        <f t="shared" ref="S26:S34" si="12">M26/$M$30</f>
        <v>#DIV/0!</v>
      </c>
      <c r="T26" s="489" t="e">
        <f t="shared" ref="T26:T34" si="13">N26/$N$30</f>
        <v>#DIV/0!</v>
      </c>
      <c r="U26" s="489" t="e">
        <f t="shared" ref="U26:U34" si="14">O26/$O$30</f>
        <v>#DIV/0!</v>
      </c>
      <c r="V26" s="489" t="e">
        <f t="shared" ref="V26:V34" si="15">P26/$P$30</f>
        <v>#DIV/0!</v>
      </c>
      <c r="W26" s="489" t="e">
        <f t="shared" ref="W26:W34" si="16">Q26/$Q$30</f>
        <v>#DIV/0!</v>
      </c>
      <c r="X26" s="489" t="e">
        <f t="shared" ref="X26:X34" si="17">R26/$R$30</f>
        <v>#DIV/0!</v>
      </c>
      <c r="Y26" s="490">
        <f t="shared" ref="Y26:Y34" si="18">SUMIF(S26:U26, "&gt;=0", S26:U26)</f>
        <v>0</v>
      </c>
      <c r="Z26" s="490">
        <f t="shared" ref="Z26:Z34" si="19">SUMIF(V26:X26, "&gt;=0", V26:X26)</f>
        <v>0</v>
      </c>
      <c r="AA26" s="489" t="e">
        <f t="shared" ref="AA26:AA34" si="20">S26*S26</f>
        <v>#DIV/0!</v>
      </c>
      <c r="AB26" s="489" t="e">
        <f t="shared" si="11"/>
        <v>#DIV/0!</v>
      </c>
      <c r="AC26" s="489" t="e">
        <f t="shared" si="11"/>
        <v>#DIV/0!</v>
      </c>
      <c r="AD26" s="489" t="e">
        <f t="shared" si="11"/>
        <v>#DIV/0!</v>
      </c>
      <c r="AE26" s="489" t="e">
        <f t="shared" si="11"/>
        <v>#DIV/0!</v>
      </c>
      <c r="AF26" s="489" t="e">
        <f t="shared" si="11"/>
        <v>#DIV/0!</v>
      </c>
      <c r="AG26" s="499">
        <f t="shared" ref="AG26:AG34" si="21">COUNT(M26:O26)</f>
        <v>0</v>
      </c>
      <c r="AH26" s="490">
        <f t="shared" ref="AH26:AH34" si="22">SUMIF(AD26:AF26, "&gt;=0", AD26:AF26)</f>
        <v>0</v>
      </c>
      <c r="AI26" s="490" t="e">
        <f t="shared" ref="AI26:AI34" si="23">Y26/AG26</f>
        <v>#DIV/0!</v>
      </c>
      <c r="AJ26" s="490" t="e">
        <f t="shared" ref="AJ26:AJ34" si="24">Z26/AH26</f>
        <v>#DIV/0!</v>
      </c>
    </row>
    <row r="27" spans="1:78" s="10" customFormat="1" ht="27" customHeight="1" x14ac:dyDescent="0.25">
      <c r="A27" s="613" t="s">
        <v>265</v>
      </c>
      <c r="B27" s="614"/>
      <c r="C27" s="615"/>
      <c r="D27" s="534"/>
      <c r="E27" s="15"/>
      <c r="F27"/>
      <c r="G27" s="79"/>
      <c r="H27" s="80"/>
      <c r="I27" s="107"/>
      <c r="J27" s="107"/>
      <c r="K27" s="419">
        <v>3</v>
      </c>
      <c r="L27" s="417" t="s">
        <v>2</v>
      </c>
      <c r="M27" s="521"/>
      <c r="N27" s="521"/>
      <c r="O27" s="521"/>
      <c r="P27" s="522"/>
      <c r="Q27" s="522"/>
      <c r="R27" s="522"/>
      <c r="S27" s="489" t="e">
        <f t="shared" si="12"/>
        <v>#DIV/0!</v>
      </c>
      <c r="T27" s="489" t="e">
        <f t="shared" si="13"/>
        <v>#DIV/0!</v>
      </c>
      <c r="U27" s="489" t="e">
        <f t="shared" si="14"/>
        <v>#DIV/0!</v>
      </c>
      <c r="V27" s="489" t="e">
        <f t="shared" si="15"/>
        <v>#DIV/0!</v>
      </c>
      <c r="W27" s="489" t="e">
        <f t="shared" si="16"/>
        <v>#DIV/0!</v>
      </c>
      <c r="X27" s="489" t="e">
        <f t="shared" si="17"/>
        <v>#DIV/0!</v>
      </c>
      <c r="Y27" s="490">
        <f t="shared" si="18"/>
        <v>0</v>
      </c>
      <c r="Z27" s="490">
        <f t="shared" si="19"/>
        <v>0</v>
      </c>
      <c r="AA27" s="489" t="e">
        <f t="shared" si="20"/>
        <v>#DIV/0!</v>
      </c>
      <c r="AB27" s="489" t="e">
        <f t="shared" si="11"/>
        <v>#DIV/0!</v>
      </c>
      <c r="AC27" s="489" t="e">
        <f t="shared" si="11"/>
        <v>#DIV/0!</v>
      </c>
      <c r="AD27" s="489" t="e">
        <f t="shared" si="11"/>
        <v>#DIV/0!</v>
      </c>
      <c r="AE27" s="489" t="e">
        <f t="shared" si="11"/>
        <v>#DIV/0!</v>
      </c>
      <c r="AF27" s="489" t="e">
        <f t="shared" si="11"/>
        <v>#DIV/0!</v>
      </c>
      <c r="AG27" s="499">
        <f t="shared" si="21"/>
        <v>0</v>
      </c>
      <c r="AH27" s="490">
        <f t="shared" si="22"/>
        <v>0</v>
      </c>
      <c r="AI27" s="490" t="e">
        <f t="shared" si="23"/>
        <v>#DIV/0!</v>
      </c>
      <c r="AJ27" s="490" t="e">
        <f t="shared" si="24"/>
        <v>#DIV/0!</v>
      </c>
    </row>
    <row r="28" spans="1:78" s="3" customFormat="1" ht="25.15" customHeight="1" x14ac:dyDescent="0.25">
      <c r="A28" s="613" t="s">
        <v>159</v>
      </c>
      <c r="B28" s="614"/>
      <c r="C28" s="615"/>
      <c r="D28" s="517"/>
      <c r="E28" s="40"/>
      <c r="F28"/>
      <c r="G28" s="87"/>
      <c r="H28" s="80"/>
      <c r="I28" s="107"/>
      <c r="J28" s="107"/>
      <c r="K28" s="419">
        <v>4</v>
      </c>
      <c r="L28" s="416" t="s">
        <v>1</v>
      </c>
      <c r="M28" s="521"/>
      <c r="N28" s="521"/>
      <c r="O28" s="521"/>
      <c r="P28" s="522"/>
      <c r="Q28" s="522"/>
      <c r="R28" s="522"/>
      <c r="S28" s="489" t="e">
        <f t="shared" si="12"/>
        <v>#DIV/0!</v>
      </c>
      <c r="T28" s="489" t="e">
        <f t="shared" si="13"/>
        <v>#DIV/0!</v>
      </c>
      <c r="U28" s="489" t="e">
        <f t="shared" si="14"/>
        <v>#DIV/0!</v>
      </c>
      <c r="V28" s="489" t="e">
        <f t="shared" si="15"/>
        <v>#DIV/0!</v>
      </c>
      <c r="W28" s="489" t="e">
        <f t="shared" si="16"/>
        <v>#DIV/0!</v>
      </c>
      <c r="X28" s="489" t="e">
        <f t="shared" si="17"/>
        <v>#DIV/0!</v>
      </c>
      <c r="Y28" s="490">
        <f t="shared" si="18"/>
        <v>0</v>
      </c>
      <c r="Z28" s="490">
        <f t="shared" si="19"/>
        <v>0</v>
      </c>
      <c r="AA28" s="489" t="e">
        <f t="shared" si="20"/>
        <v>#DIV/0!</v>
      </c>
      <c r="AB28" s="489" t="e">
        <f t="shared" si="11"/>
        <v>#DIV/0!</v>
      </c>
      <c r="AC28" s="489" t="e">
        <f t="shared" si="11"/>
        <v>#DIV/0!</v>
      </c>
      <c r="AD28" s="489" t="e">
        <f t="shared" si="11"/>
        <v>#DIV/0!</v>
      </c>
      <c r="AE28" s="489" t="e">
        <f t="shared" si="11"/>
        <v>#DIV/0!</v>
      </c>
      <c r="AF28" s="489" t="e">
        <f t="shared" si="11"/>
        <v>#DIV/0!</v>
      </c>
      <c r="AG28" s="499">
        <f t="shared" si="21"/>
        <v>0</v>
      </c>
      <c r="AH28" s="490">
        <f t="shared" si="22"/>
        <v>0</v>
      </c>
      <c r="AI28" s="490" t="e">
        <f t="shared" si="23"/>
        <v>#DIV/0!</v>
      </c>
      <c r="AJ28" s="490" t="e">
        <f t="shared" si="24"/>
        <v>#DIV/0!</v>
      </c>
    </row>
    <row r="29" spans="1:78" s="3" customFormat="1" ht="25.15" customHeight="1" x14ac:dyDescent="0.25">
      <c r="A29" s="645" t="s">
        <v>266</v>
      </c>
      <c r="B29" s="646"/>
      <c r="C29" s="647"/>
      <c r="D29" s="204">
        <f>100-D32</f>
        <v>95</v>
      </c>
      <c r="E29"/>
      <c r="F29" s="87"/>
      <c r="G29" s="80"/>
      <c r="H29" s="16"/>
      <c r="I29" s="107"/>
      <c r="J29" s="107"/>
      <c r="K29" s="419">
        <v>5</v>
      </c>
      <c r="L29" s="417" t="s">
        <v>6</v>
      </c>
      <c r="M29" s="521"/>
      <c r="N29" s="521"/>
      <c r="O29" s="521"/>
      <c r="P29" s="522"/>
      <c r="Q29" s="522"/>
      <c r="R29" s="522"/>
      <c r="S29" s="489" t="e">
        <f t="shared" si="12"/>
        <v>#DIV/0!</v>
      </c>
      <c r="T29" s="489" t="e">
        <f t="shared" si="13"/>
        <v>#DIV/0!</v>
      </c>
      <c r="U29" s="489" t="e">
        <f t="shared" si="14"/>
        <v>#DIV/0!</v>
      </c>
      <c r="V29" s="489" t="e">
        <f t="shared" si="15"/>
        <v>#DIV/0!</v>
      </c>
      <c r="W29" s="489" t="e">
        <f t="shared" si="16"/>
        <v>#DIV/0!</v>
      </c>
      <c r="X29" s="489" t="e">
        <f t="shared" si="17"/>
        <v>#DIV/0!</v>
      </c>
      <c r="Y29" s="490">
        <f t="shared" si="18"/>
        <v>0</v>
      </c>
      <c r="Z29" s="490">
        <f t="shared" si="19"/>
        <v>0</v>
      </c>
      <c r="AA29" s="489" t="e">
        <f t="shared" si="20"/>
        <v>#DIV/0!</v>
      </c>
      <c r="AB29" s="489" t="e">
        <f t="shared" si="11"/>
        <v>#DIV/0!</v>
      </c>
      <c r="AC29" s="489" t="e">
        <f t="shared" si="11"/>
        <v>#DIV/0!</v>
      </c>
      <c r="AD29" s="489" t="e">
        <f t="shared" si="11"/>
        <v>#DIV/0!</v>
      </c>
      <c r="AE29" s="489" t="e">
        <f t="shared" si="11"/>
        <v>#DIV/0!</v>
      </c>
      <c r="AF29" s="489" t="e">
        <f t="shared" si="11"/>
        <v>#DIV/0!</v>
      </c>
      <c r="AG29" s="499">
        <f t="shared" si="21"/>
        <v>0</v>
      </c>
      <c r="AH29" s="490">
        <f t="shared" si="22"/>
        <v>0</v>
      </c>
      <c r="AI29" s="490" t="e">
        <f t="shared" si="23"/>
        <v>#DIV/0!</v>
      </c>
      <c r="AJ29" s="490" t="e">
        <f t="shared" si="24"/>
        <v>#DIV/0!</v>
      </c>
    </row>
    <row r="30" spans="1:78" s="3" customFormat="1" ht="25.15" customHeight="1" x14ac:dyDescent="0.25">
      <c r="A30" s="613" t="s">
        <v>117</v>
      </c>
      <c r="B30" s="614"/>
      <c r="C30" s="615"/>
      <c r="D30" s="516"/>
      <c r="E30" s="523"/>
      <c r="F30" s="29"/>
      <c r="G30" s="79"/>
      <c r="H30" s="80"/>
      <c r="I30" s="107"/>
      <c r="J30" s="107"/>
      <c r="K30" s="421" t="s">
        <v>93</v>
      </c>
      <c r="L30" s="422" t="s">
        <v>4</v>
      </c>
      <c r="M30" s="689"/>
      <c r="N30" s="689"/>
      <c r="O30" s="689"/>
      <c r="P30" s="690"/>
      <c r="Q30" s="690"/>
      <c r="R30" s="691"/>
      <c r="S30" s="491" t="e">
        <f t="shared" si="12"/>
        <v>#DIV/0!</v>
      </c>
      <c r="T30" s="491" t="e">
        <f t="shared" si="13"/>
        <v>#DIV/0!</v>
      </c>
      <c r="U30" s="491" t="e">
        <f t="shared" si="14"/>
        <v>#DIV/0!</v>
      </c>
      <c r="V30" s="491" t="e">
        <f t="shared" si="15"/>
        <v>#DIV/0!</v>
      </c>
      <c r="W30" s="491" t="e">
        <f t="shared" si="16"/>
        <v>#DIV/0!</v>
      </c>
      <c r="X30" s="491" t="e">
        <f t="shared" si="17"/>
        <v>#DIV/0!</v>
      </c>
      <c r="Y30" s="492">
        <f t="shared" si="18"/>
        <v>0</v>
      </c>
      <c r="Z30" s="492">
        <f t="shared" si="19"/>
        <v>0</v>
      </c>
      <c r="AA30" s="491" t="e">
        <f t="shared" si="20"/>
        <v>#DIV/0!</v>
      </c>
      <c r="AB30" s="491" t="e">
        <f t="shared" si="11"/>
        <v>#DIV/0!</v>
      </c>
      <c r="AC30" s="491" t="e">
        <f t="shared" si="11"/>
        <v>#DIV/0!</v>
      </c>
      <c r="AD30" s="491" t="e">
        <f t="shared" si="11"/>
        <v>#DIV/0!</v>
      </c>
      <c r="AE30" s="491" t="e">
        <f t="shared" si="11"/>
        <v>#DIV/0!</v>
      </c>
      <c r="AF30" s="491" t="e">
        <f t="shared" si="11"/>
        <v>#DIV/0!</v>
      </c>
      <c r="AG30" s="499">
        <f t="shared" si="21"/>
        <v>0</v>
      </c>
      <c r="AH30" s="492">
        <f t="shared" si="22"/>
        <v>0</v>
      </c>
      <c r="AI30" s="492" t="e">
        <f t="shared" si="23"/>
        <v>#DIV/0!</v>
      </c>
      <c r="AJ30" s="492" t="e">
        <f t="shared" si="24"/>
        <v>#DIV/0!</v>
      </c>
    </row>
    <row r="31" spans="1:78" s="3" customFormat="1" ht="25.15" customHeight="1" x14ac:dyDescent="0.25">
      <c r="A31" s="613" t="s">
        <v>155</v>
      </c>
      <c r="B31" s="614"/>
      <c r="C31" s="615"/>
      <c r="D31" s="517"/>
      <c r="E31" s="524"/>
      <c r="F31" s="297">
        <f>D31+E31</f>
        <v>0</v>
      </c>
      <c r="G31" s="79"/>
      <c r="H31" s="80"/>
      <c r="I31" s="107"/>
      <c r="J31" s="16"/>
      <c r="K31" s="419">
        <v>6</v>
      </c>
      <c r="L31" s="416" t="s">
        <v>7</v>
      </c>
      <c r="M31" s="693"/>
      <c r="N31" s="693"/>
      <c r="O31" s="693"/>
      <c r="P31" s="687"/>
      <c r="Q31" s="687"/>
      <c r="R31" s="687"/>
      <c r="S31" s="489" t="e">
        <f t="shared" si="12"/>
        <v>#DIV/0!</v>
      </c>
      <c r="T31" s="489" t="e">
        <f t="shared" si="13"/>
        <v>#DIV/0!</v>
      </c>
      <c r="U31" s="489" t="e">
        <f t="shared" si="14"/>
        <v>#DIV/0!</v>
      </c>
      <c r="V31" s="489" t="e">
        <f t="shared" si="15"/>
        <v>#DIV/0!</v>
      </c>
      <c r="W31" s="489" t="e">
        <f t="shared" si="16"/>
        <v>#DIV/0!</v>
      </c>
      <c r="X31" s="489" t="e">
        <f t="shared" si="17"/>
        <v>#DIV/0!</v>
      </c>
      <c r="Y31" s="490">
        <f t="shared" si="18"/>
        <v>0</v>
      </c>
      <c r="Z31" s="490">
        <f t="shared" si="19"/>
        <v>0</v>
      </c>
      <c r="AA31" s="489" t="e">
        <f t="shared" si="20"/>
        <v>#DIV/0!</v>
      </c>
      <c r="AB31" s="489" t="e">
        <f t="shared" si="11"/>
        <v>#DIV/0!</v>
      </c>
      <c r="AC31" s="489" t="e">
        <f t="shared" si="11"/>
        <v>#DIV/0!</v>
      </c>
      <c r="AD31" s="489" t="e">
        <f t="shared" si="11"/>
        <v>#DIV/0!</v>
      </c>
      <c r="AE31" s="489" t="e">
        <f t="shared" si="11"/>
        <v>#DIV/0!</v>
      </c>
      <c r="AF31" s="489" t="e">
        <f t="shared" si="11"/>
        <v>#DIV/0!</v>
      </c>
      <c r="AG31" s="499">
        <f t="shared" si="21"/>
        <v>0</v>
      </c>
      <c r="AH31" s="490">
        <f t="shared" si="22"/>
        <v>0</v>
      </c>
      <c r="AI31" s="490" t="e">
        <f t="shared" si="23"/>
        <v>#DIV/0!</v>
      </c>
      <c r="AJ31" s="490" t="e">
        <f t="shared" si="24"/>
        <v>#DIV/0!</v>
      </c>
    </row>
    <row r="32" spans="1:78" s="3" customFormat="1" ht="25.15" customHeight="1" x14ac:dyDescent="0.25">
      <c r="A32" s="645" t="s">
        <v>306</v>
      </c>
      <c r="B32" s="646"/>
      <c r="C32" s="647"/>
      <c r="D32" s="204">
        <v>5</v>
      </c>
      <c r="E32" s="96"/>
      <c r="F32"/>
      <c r="G32" s="79"/>
      <c r="H32" s="80"/>
      <c r="I32" s="107"/>
      <c r="J32" s="107"/>
      <c r="K32" s="419">
        <v>7</v>
      </c>
      <c r="L32" s="416" t="s">
        <v>0</v>
      </c>
      <c r="M32" s="693"/>
      <c r="N32" s="693"/>
      <c r="O32" s="693"/>
      <c r="P32" s="687"/>
      <c r="Q32" s="687"/>
      <c r="R32" s="687"/>
      <c r="S32" s="489" t="e">
        <f t="shared" si="12"/>
        <v>#DIV/0!</v>
      </c>
      <c r="T32" s="489" t="e">
        <f t="shared" si="13"/>
        <v>#DIV/0!</v>
      </c>
      <c r="U32" s="489" t="e">
        <f t="shared" si="14"/>
        <v>#DIV/0!</v>
      </c>
      <c r="V32" s="489" t="e">
        <f t="shared" si="15"/>
        <v>#DIV/0!</v>
      </c>
      <c r="W32" s="489" t="e">
        <f t="shared" si="16"/>
        <v>#DIV/0!</v>
      </c>
      <c r="X32" s="489" t="e">
        <f t="shared" si="17"/>
        <v>#DIV/0!</v>
      </c>
      <c r="Y32" s="490">
        <f t="shared" si="18"/>
        <v>0</v>
      </c>
      <c r="Z32" s="490">
        <f t="shared" si="19"/>
        <v>0</v>
      </c>
      <c r="AA32" s="489" t="e">
        <f t="shared" si="20"/>
        <v>#DIV/0!</v>
      </c>
      <c r="AB32" s="489" t="e">
        <f t="shared" si="11"/>
        <v>#DIV/0!</v>
      </c>
      <c r="AC32" s="489" t="e">
        <f t="shared" si="11"/>
        <v>#DIV/0!</v>
      </c>
      <c r="AD32" s="489" t="e">
        <f t="shared" si="11"/>
        <v>#DIV/0!</v>
      </c>
      <c r="AE32" s="489" t="e">
        <f t="shared" si="11"/>
        <v>#DIV/0!</v>
      </c>
      <c r="AF32" s="489" t="e">
        <f t="shared" si="11"/>
        <v>#DIV/0!</v>
      </c>
      <c r="AG32" s="499">
        <f t="shared" si="21"/>
        <v>0</v>
      </c>
      <c r="AH32" s="490">
        <f t="shared" si="22"/>
        <v>0</v>
      </c>
      <c r="AI32" s="490" t="e">
        <f t="shared" si="23"/>
        <v>#DIV/0!</v>
      </c>
      <c r="AJ32" s="490" t="e">
        <f t="shared" si="24"/>
        <v>#DIV/0!</v>
      </c>
    </row>
    <row r="33" spans="1:117" s="3" customFormat="1" ht="25.15" customHeight="1" x14ac:dyDescent="0.25">
      <c r="A33" s="613" t="s">
        <v>307</v>
      </c>
      <c r="B33" s="614"/>
      <c r="C33" s="615"/>
      <c r="D33" s="525"/>
      <c r="E33" s="45"/>
      <c r="F33" s="40"/>
      <c r="G33" s="79"/>
      <c r="H33" s="80"/>
      <c r="I33" s="107"/>
      <c r="J33" s="107"/>
      <c r="K33" s="419">
        <v>8</v>
      </c>
      <c r="L33" s="416" t="s">
        <v>8</v>
      </c>
      <c r="M33" s="693"/>
      <c r="N33" s="693"/>
      <c r="O33" s="693"/>
      <c r="P33" s="687"/>
      <c r="Q33" s="687"/>
      <c r="R33" s="687"/>
      <c r="S33" s="489" t="e">
        <f t="shared" si="12"/>
        <v>#DIV/0!</v>
      </c>
      <c r="T33" s="489" t="e">
        <f t="shared" si="13"/>
        <v>#DIV/0!</v>
      </c>
      <c r="U33" s="489" t="e">
        <f t="shared" si="14"/>
        <v>#DIV/0!</v>
      </c>
      <c r="V33" s="489" t="e">
        <f t="shared" si="15"/>
        <v>#DIV/0!</v>
      </c>
      <c r="W33" s="489" t="e">
        <f t="shared" si="16"/>
        <v>#DIV/0!</v>
      </c>
      <c r="X33" s="489" t="e">
        <f t="shared" si="17"/>
        <v>#DIV/0!</v>
      </c>
      <c r="Y33" s="490">
        <f t="shared" si="18"/>
        <v>0</v>
      </c>
      <c r="Z33" s="490">
        <f t="shared" si="19"/>
        <v>0</v>
      </c>
      <c r="AA33" s="489" t="e">
        <f t="shared" si="20"/>
        <v>#DIV/0!</v>
      </c>
      <c r="AB33" s="489" t="e">
        <f t="shared" si="11"/>
        <v>#DIV/0!</v>
      </c>
      <c r="AC33" s="489" t="e">
        <f t="shared" si="11"/>
        <v>#DIV/0!</v>
      </c>
      <c r="AD33" s="489" t="e">
        <f t="shared" si="11"/>
        <v>#DIV/0!</v>
      </c>
      <c r="AE33" s="489" t="e">
        <f t="shared" si="11"/>
        <v>#DIV/0!</v>
      </c>
      <c r="AF33" s="489" t="e">
        <f t="shared" si="11"/>
        <v>#DIV/0!</v>
      </c>
      <c r="AG33" s="499">
        <f t="shared" si="21"/>
        <v>0</v>
      </c>
      <c r="AH33" s="490">
        <f t="shared" si="22"/>
        <v>0</v>
      </c>
      <c r="AI33" s="490" t="e">
        <f t="shared" si="23"/>
        <v>#DIV/0!</v>
      </c>
      <c r="AJ33" s="490" t="e">
        <f t="shared" si="24"/>
        <v>#DIV/0!</v>
      </c>
    </row>
    <row r="34" spans="1:117" s="3" customFormat="1" ht="25.15" customHeight="1" thickBot="1" x14ac:dyDescent="0.3">
      <c r="A34" s="608" t="s">
        <v>308</v>
      </c>
      <c r="B34" s="609"/>
      <c r="C34" s="610"/>
      <c r="D34" s="353">
        <f>D35-D28</f>
        <v>0</v>
      </c>
      <c r="E34" s="45"/>
      <c r="F34" s="41"/>
      <c r="G34" s="106"/>
      <c r="H34" s="249"/>
      <c r="I34" s="107"/>
      <c r="J34" s="107"/>
      <c r="K34" s="420">
        <v>9</v>
      </c>
      <c r="L34" s="418" t="s">
        <v>9</v>
      </c>
      <c r="M34" s="694"/>
      <c r="N34" s="694"/>
      <c r="O34" s="694"/>
      <c r="P34" s="695"/>
      <c r="Q34" s="695"/>
      <c r="R34" s="695"/>
      <c r="S34" s="489" t="e">
        <f t="shared" si="12"/>
        <v>#DIV/0!</v>
      </c>
      <c r="T34" s="489" t="e">
        <f t="shared" si="13"/>
        <v>#DIV/0!</v>
      </c>
      <c r="U34" s="489" t="e">
        <f t="shared" si="14"/>
        <v>#DIV/0!</v>
      </c>
      <c r="V34" s="489" t="e">
        <f t="shared" si="15"/>
        <v>#DIV/0!</v>
      </c>
      <c r="W34" s="489" t="e">
        <f t="shared" si="16"/>
        <v>#DIV/0!</v>
      </c>
      <c r="X34" s="489" t="e">
        <f t="shared" si="17"/>
        <v>#DIV/0!</v>
      </c>
      <c r="Y34" s="490">
        <f t="shared" si="18"/>
        <v>0</v>
      </c>
      <c r="Z34" s="490">
        <f t="shared" si="19"/>
        <v>0</v>
      </c>
      <c r="AA34" s="489" t="e">
        <f t="shared" si="20"/>
        <v>#DIV/0!</v>
      </c>
      <c r="AB34" s="489" t="e">
        <f t="shared" si="11"/>
        <v>#DIV/0!</v>
      </c>
      <c r="AC34" s="489" t="e">
        <f t="shared" si="11"/>
        <v>#DIV/0!</v>
      </c>
      <c r="AD34" s="489" t="e">
        <f t="shared" si="11"/>
        <v>#DIV/0!</v>
      </c>
      <c r="AE34" s="489" t="e">
        <f t="shared" si="11"/>
        <v>#DIV/0!</v>
      </c>
      <c r="AF34" s="489" t="e">
        <f t="shared" si="11"/>
        <v>#DIV/0!</v>
      </c>
      <c r="AG34" s="499">
        <f t="shared" si="21"/>
        <v>0</v>
      </c>
      <c r="AH34" s="490">
        <f t="shared" si="22"/>
        <v>0</v>
      </c>
      <c r="AI34" s="490" t="e">
        <f t="shared" si="23"/>
        <v>#DIV/0!</v>
      </c>
      <c r="AJ34" s="490" t="e">
        <f t="shared" si="24"/>
        <v>#DIV/0!</v>
      </c>
    </row>
    <row r="35" spans="1:117" s="3" customFormat="1" ht="25.15" customHeight="1" thickTop="1" thickBot="1" x14ac:dyDescent="0.3">
      <c r="A35" s="616" t="s">
        <v>191</v>
      </c>
      <c r="B35" s="617"/>
      <c r="C35" s="618"/>
      <c r="D35" s="526"/>
      <c r="E35" s="276"/>
      <c r="F35" s="41"/>
      <c r="G35" s="79"/>
      <c r="H35" s="80"/>
      <c r="I35" s="107"/>
      <c r="J35" s="16"/>
      <c r="K35" s="16"/>
      <c r="L35"/>
      <c r="M35" s="18"/>
      <c r="N35" s="13"/>
      <c r="O35" s="13"/>
      <c r="P35" s="13"/>
      <c r="Q35" s="18"/>
      <c r="R35" s="247"/>
      <c r="S35" s="187"/>
    </row>
    <row r="36" spans="1:117" s="3" customFormat="1" ht="49.9" customHeight="1" x14ac:dyDescent="0.25">
      <c r="A36" s="648" t="s">
        <v>288</v>
      </c>
      <c r="B36" s="621" t="s">
        <v>10</v>
      </c>
      <c r="C36" s="611" t="s">
        <v>17</v>
      </c>
      <c r="D36" s="283" t="s">
        <v>123</v>
      </c>
      <c r="E36" s="283" t="s">
        <v>11</v>
      </c>
      <c r="F36" s="319" t="s">
        <v>34</v>
      </c>
      <c r="G36" s="573" t="s">
        <v>242</v>
      </c>
      <c r="H36" s="574"/>
      <c r="I36" s="81" t="s">
        <v>32</v>
      </c>
      <c r="J36" s="283" t="s">
        <v>35</v>
      </c>
      <c r="K36" s="352" t="s">
        <v>326</v>
      </c>
    </row>
    <row r="37" spans="1:117" s="3" customFormat="1" ht="25.15" customHeight="1" x14ac:dyDescent="0.25">
      <c r="A37" s="649"/>
      <c r="B37" s="622"/>
      <c r="C37" s="612"/>
      <c r="D37" s="299" t="s">
        <v>131</v>
      </c>
      <c r="E37" s="300" t="s">
        <v>121</v>
      </c>
      <c r="F37" s="285" t="s">
        <v>130</v>
      </c>
      <c r="G37" s="575" t="s">
        <v>200</v>
      </c>
      <c r="H37" s="576"/>
      <c r="I37" s="82" t="s">
        <v>189</v>
      </c>
      <c r="J37" s="17" t="s">
        <v>176</v>
      </c>
      <c r="K37" s="393" t="s">
        <v>254</v>
      </c>
      <c r="L37" s="10"/>
      <c r="M37" s="10"/>
      <c r="N37" s="10"/>
      <c r="O37" s="10"/>
      <c r="P37" s="10"/>
      <c r="Q37" s="454"/>
      <c r="R37" s="10"/>
      <c r="S37" s="10"/>
    </row>
    <row r="38" spans="1:117" s="3" customFormat="1" ht="49.9" customHeight="1" x14ac:dyDescent="0.25">
      <c r="A38" s="301" t="s">
        <v>94</v>
      </c>
      <c r="B38" s="623"/>
      <c r="C38" s="35" t="s">
        <v>118</v>
      </c>
      <c r="D38" s="302" t="s">
        <v>119</v>
      </c>
      <c r="E38" s="302" t="s">
        <v>120</v>
      </c>
      <c r="F38" s="302" t="s">
        <v>243</v>
      </c>
      <c r="G38" s="577" t="s">
        <v>241</v>
      </c>
      <c r="H38" s="578"/>
      <c r="I38" s="339" t="s">
        <v>190</v>
      </c>
      <c r="J38" s="324" t="s">
        <v>177</v>
      </c>
      <c r="K38" s="394" t="s">
        <v>255</v>
      </c>
      <c r="L38" s="397" t="s">
        <v>225</v>
      </c>
      <c r="M38" s="403" t="s">
        <v>207</v>
      </c>
      <c r="N38" s="403" t="s">
        <v>206</v>
      </c>
      <c r="O38" s="403" t="s">
        <v>212</v>
      </c>
      <c r="P38" s="396" t="s">
        <v>226</v>
      </c>
      <c r="Q38" s="403" t="s">
        <v>227</v>
      </c>
      <c r="R38" s="403" t="s">
        <v>228</v>
      </c>
      <c r="S38" s="457" t="s">
        <v>229</v>
      </c>
    </row>
    <row r="39" spans="1:117" s="3" customFormat="1" ht="15" customHeight="1" x14ac:dyDescent="0.25">
      <c r="A39" s="177">
        <v>1</v>
      </c>
      <c r="B39" s="303" t="s">
        <v>3</v>
      </c>
      <c r="C39" s="37">
        <v>783400</v>
      </c>
      <c r="D39" s="343">
        <f>$D$32*D12/($D$22+$D$24)</f>
        <v>1.2500000000000001E-2</v>
      </c>
      <c r="E39" s="305">
        <f t="shared" ref="E39:E49" si="25">C39*D39/1000000</f>
        <v>9.7925000000000009E-3</v>
      </c>
      <c r="F39" s="320" t="e">
        <f ca="1">E39/$D$44*1000000</f>
        <v>#N/A</v>
      </c>
      <c r="G39" s="579" t="e">
        <f ca="1">($D$33*S12+$F$31*L12)</f>
        <v>#DIV/0!</v>
      </c>
      <c r="H39" s="580"/>
      <c r="I39" s="235" t="e">
        <f ca="1">G39/$J$44*1000000</f>
        <v>#DIV/0!</v>
      </c>
      <c r="J39" s="502" t="e">
        <f ca="1">G39/C39*1000000</f>
        <v>#DIV/0!</v>
      </c>
      <c r="K39" s="388" t="e">
        <f ca="1">G39/$D$34</f>
        <v>#DIV/0!</v>
      </c>
      <c r="L39" s="452" t="e">
        <f>$D$33*J12</f>
        <v>#DIV/0!</v>
      </c>
      <c r="M39" s="453" t="e">
        <f>L39/$D$34</f>
        <v>#DIV/0!</v>
      </c>
      <c r="N39" s="401" t="e">
        <f ca="1">L39*789270/$L$44</f>
        <v>#DIV/0!</v>
      </c>
      <c r="O39" s="458" t="e">
        <f ca="1">N39/$N$44*AJ25</f>
        <v>#DIV/0!</v>
      </c>
      <c r="P39" s="452" t="e">
        <f ca="1">$D$33*Q12+$F$31*K12</f>
        <v>#DIV/0!</v>
      </c>
      <c r="Q39" s="462" t="e">
        <f ca="1">P39/$D$34</f>
        <v>#DIV/0!</v>
      </c>
      <c r="R39" s="399" t="e">
        <f ca="1">P39*789270/$L$44</f>
        <v>#DIV/0!</v>
      </c>
      <c r="S39" s="430" t="e">
        <f ca="1">R39/$N$44*AJ25</f>
        <v>#DIV/0!</v>
      </c>
    </row>
    <row r="40" spans="1:117" s="3" customFormat="1" ht="15" customHeight="1" x14ac:dyDescent="0.25">
      <c r="A40" s="177">
        <v>2</v>
      </c>
      <c r="B40" s="93" t="s">
        <v>5</v>
      </c>
      <c r="C40" s="9">
        <v>934200</v>
      </c>
      <c r="D40" s="344">
        <f>$D$32*D13/($D$22+$D$24)</f>
        <v>1.2500000000000001E-2</v>
      </c>
      <c r="E40" s="307">
        <f t="shared" si="25"/>
        <v>1.16775E-2</v>
      </c>
      <c r="F40" s="321" t="e">
        <f ca="1">E40/$D$44*1000000</f>
        <v>#N/A</v>
      </c>
      <c r="G40" s="571" t="e">
        <f t="shared" ref="G40:G43" ca="1" si="26">($D$33*S13+$F$31*L13)</f>
        <v>#DIV/0!</v>
      </c>
      <c r="H40" s="572"/>
      <c r="I40" s="236" t="e">
        <f ca="1">G40/$J$44*1000000</f>
        <v>#DIV/0!</v>
      </c>
      <c r="J40" s="503" t="e">
        <f t="shared" ref="J40:J48" ca="1" si="27">G40/C40*1000000</f>
        <v>#DIV/0!</v>
      </c>
      <c r="K40" s="389" t="e">
        <f ca="1">G40/$D$34</f>
        <v>#DIV/0!</v>
      </c>
      <c r="L40" s="404" t="e">
        <f t="shared" ref="L40:L48" si="28">$D$33*J13</f>
        <v>#DIV/0!</v>
      </c>
      <c r="M40" s="449" t="e">
        <f t="shared" ref="M40:M48" si="29">L40/$D$34</f>
        <v>#DIV/0!</v>
      </c>
      <c r="N40" s="401" t="e">
        <f t="shared" ref="N40:N48" ca="1" si="30">L40*789270/$L$44</f>
        <v>#DIV/0!</v>
      </c>
      <c r="O40" s="459" t="e">
        <f t="shared" ref="O40:O48" ca="1" si="31">N40/$N$44*AJ26</f>
        <v>#DIV/0!</v>
      </c>
      <c r="P40" s="404" t="e">
        <f t="shared" ref="P40:P48" ca="1" si="32">$D$33*Q13+$F$31*K13</f>
        <v>#DIV/0!</v>
      </c>
      <c r="Q40" s="463" t="e">
        <f t="shared" ref="Q40:Q48" ca="1" si="33">P40/$D$34</f>
        <v>#DIV/0!</v>
      </c>
      <c r="R40" s="399" t="e">
        <f t="shared" ref="R40:R48" ca="1" si="34">P40*789270/$L$44</f>
        <v>#DIV/0!</v>
      </c>
      <c r="S40" s="398" t="e">
        <f t="shared" ref="S40:S48" ca="1" si="35">R40/$N$44*AJ26</f>
        <v>#DIV/0!</v>
      </c>
    </row>
    <row r="41" spans="1:117" s="3" customFormat="1" ht="15" customHeight="1" x14ac:dyDescent="0.25">
      <c r="A41" s="177">
        <v>3</v>
      </c>
      <c r="B41" s="93" t="s">
        <v>2</v>
      </c>
      <c r="C41" s="9">
        <v>900300</v>
      </c>
      <c r="D41" s="344">
        <f>$D$32*D14/($D$22+$D$24)</f>
        <v>1.2500000000000001E-2</v>
      </c>
      <c r="E41" s="308">
        <f t="shared" si="25"/>
        <v>1.125375E-2</v>
      </c>
      <c r="F41" s="322" t="e">
        <f ca="1">E41/$D$44*1000000</f>
        <v>#N/A</v>
      </c>
      <c r="G41" s="571" t="e">
        <f t="shared" ca="1" si="26"/>
        <v>#DIV/0!</v>
      </c>
      <c r="H41" s="572"/>
      <c r="I41" s="236" t="e">
        <f t="shared" ref="I41:I48" ca="1" si="36">G41/$J$44*1000000</f>
        <v>#DIV/0!</v>
      </c>
      <c r="J41" s="503" t="e">
        <f t="shared" ca="1" si="27"/>
        <v>#DIV/0!</v>
      </c>
      <c r="K41" s="389" t="e">
        <f t="shared" ref="K41:K43" ca="1" si="37">G41/$D$34</f>
        <v>#DIV/0!</v>
      </c>
      <c r="L41" s="404" t="e">
        <f t="shared" si="28"/>
        <v>#DIV/0!</v>
      </c>
      <c r="M41" s="449" t="e">
        <f t="shared" si="29"/>
        <v>#DIV/0!</v>
      </c>
      <c r="N41" s="401" t="e">
        <f t="shared" ca="1" si="30"/>
        <v>#DIV/0!</v>
      </c>
      <c r="O41" s="459" t="e">
        <f t="shared" ca="1" si="31"/>
        <v>#DIV/0!</v>
      </c>
      <c r="P41" s="404" t="e">
        <f t="shared" ca="1" si="32"/>
        <v>#DIV/0!</v>
      </c>
      <c r="Q41" s="463" t="e">
        <f t="shared" ca="1" si="33"/>
        <v>#DIV/0!</v>
      </c>
      <c r="R41" s="399" t="e">
        <f t="shared" ca="1" si="34"/>
        <v>#DIV/0!</v>
      </c>
      <c r="S41" s="398" t="e">
        <f t="shared" ca="1" si="35"/>
        <v>#DIV/0!</v>
      </c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</row>
    <row r="42" spans="1:117" s="3" customFormat="1" ht="15" customHeight="1" x14ac:dyDescent="0.25">
      <c r="A42" s="177">
        <v>4</v>
      </c>
      <c r="B42" s="93" t="s">
        <v>1</v>
      </c>
      <c r="C42" s="9">
        <v>791800</v>
      </c>
      <c r="D42" s="344">
        <f>$D$32*D15/($D$22+$D$24)</f>
        <v>1.2500000000000001E-2</v>
      </c>
      <c r="E42" s="308">
        <f t="shared" si="25"/>
        <v>9.8975E-3</v>
      </c>
      <c r="F42" s="321" t="e">
        <f ca="1">E42/$D$44*1000000</f>
        <v>#N/A</v>
      </c>
      <c r="G42" s="571" t="e">
        <f t="shared" ca="1" si="26"/>
        <v>#DIV/0!</v>
      </c>
      <c r="H42" s="572"/>
      <c r="I42" s="236" t="e">
        <f t="shared" ca="1" si="36"/>
        <v>#DIV/0!</v>
      </c>
      <c r="J42" s="503" t="e">
        <f t="shared" ca="1" si="27"/>
        <v>#DIV/0!</v>
      </c>
      <c r="K42" s="389" t="e">
        <f t="shared" ca="1" si="37"/>
        <v>#DIV/0!</v>
      </c>
      <c r="L42" s="404" t="e">
        <f t="shared" si="28"/>
        <v>#DIV/0!</v>
      </c>
      <c r="M42" s="449" t="e">
        <f t="shared" si="29"/>
        <v>#DIV/0!</v>
      </c>
      <c r="N42" s="401" t="e">
        <f t="shared" ca="1" si="30"/>
        <v>#DIV/0!</v>
      </c>
      <c r="O42" s="459" t="e">
        <f t="shared" ca="1" si="31"/>
        <v>#DIV/0!</v>
      </c>
      <c r="P42" s="404" t="e">
        <f t="shared" ca="1" si="32"/>
        <v>#DIV/0!</v>
      </c>
      <c r="Q42" s="463" t="e">
        <f t="shared" ca="1" si="33"/>
        <v>#DIV/0!</v>
      </c>
      <c r="R42" s="399" t="e">
        <f t="shared" ca="1" si="34"/>
        <v>#DIV/0!</v>
      </c>
      <c r="S42" s="398" t="e">
        <f t="shared" ca="1" si="35"/>
        <v>#DIV/0!</v>
      </c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</row>
    <row r="43" spans="1:117" s="3" customFormat="1" ht="15" customHeight="1" x14ac:dyDescent="0.25">
      <c r="A43" s="177">
        <v>5</v>
      </c>
      <c r="B43" s="93" t="s">
        <v>6</v>
      </c>
      <c r="C43" s="285">
        <v>785000</v>
      </c>
      <c r="D43" s="344">
        <f>$D$32*D16/($D$22+$D$24)</f>
        <v>1.2500000000000001E-2</v>
      </c>
      <c r="E43" s="308">
        <f t="shared" si="25"/>
        <v>9.8125E-3</v>
      </c>
      <c r="F43" s="322" t="e">
        <f ca="1">E43/$D$44*1000000</f>
        <v>#N/A</v>
      </c>
      <c r="G43" s="571" t="e">
        <f t="shared" ca="1" si="26"/>
        <v>#DIV/0!</v>
      </c>
      <c r="H43" s="572"/>
      <c r="I43" s="236" t="e">
        <f t="shared" ca="1" si="36"/>
        <v>#DIV/0!</v>
      </c>
      <c r="J43" s="503" t="e">
        <f t="shared" ca="1" si="27"/>
        <v>#DIV/0!</v>
      </c>
      <c r="K43" s="389" t="e">
        <f t="shared" ca="1" si="37"/>
        <v>#DIV/0!</v>
      </c>
      <c r="L43" s="404" t="e">
        <f t="shared" si="28"/>
        <v>#DIV/0!</v>
      </c>
      <c r="M43" s="449" t="e">
        <f t="shared" si="29"/>
        <v>#DIV/0!</v>
      </c>
      <c r="N43" s="401" t="e">
        <f t="shared" ca="1" si="30"/>
        <v>#DIV/0!</v>
      </c>
      <c r="O43" s="459" t="e">
        <f t="shared" ca="1" si="31"/>
        <v>#DIV/0!</v>
      </c>
      <c r="P43" s="404" t="e">
        <f t="shared" ca="1" si="32"/>
        <v>#DIV/0!</v>
      </c>
      <c r="Q43" s="463" t="e">
        <f t="shared" ca="1" si="33"/>
        <v>#DIV/0!</v>
      </c>
      <c r="R43" s="399" t="e">
        <f t="shared" ca="1" si="34"/>
        <v>#DIV/0!</v>
      </c>
      <c r="S43" s="398" t="e">
        <f t="shared" ca="1" si="35"/>
        <v>#DIV/0!</v>
      </c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</row>
    <row r="44" spans="1:117" s="3" customFormat="1" ht="15" customHeight="1" x14ac:dyDescent="0.25">
      <c r="A44" s="170" t="s">
        <v>93</v>
      </c>
      <c r="B44" s="94" t="s">
        <v>4</v>
      </c>
      <c r="C44" s="43">
        <v>789270</v>
      </c>
      <c r="D44" s="345" t="e">
        <f ca="1">D49*$C$6/100</f>
        <v>#N/A</v>
      </c>
      <c r="E44" s="505" t="e">
        <f t="shared" ca="1" si="25"/>
        <v>#N/A</v>
      </c>
      <c r="F44" s="43">
        <v>789270</v>
      </c>
      <c r="G44" s="581" t="e">
        <f ca="1">($D$33*J17+$F$31*$C$7)</f>
        <v>#N/A</v>
      </c>
      <c r="H44" s="582"/>
      <c r="I44" s="478" t="e">
        <f t="shared" ca="1" si="36"/>
        <v>#N/A</v>
      </c>
      <c r="J44" s="100" t="e">
        <f ca="1">G44/C44*1000000</f>
        <v>#N/A</v>
      </c>
      <c r="K44" s="390" t="e">
        <f ca="1">G44/$D$34</f>
        <v>#N/A</v>
      </c>
      <c r="L44" s="448" t="e">
        <f ca="1">($D$33*J17+$F$31*$C$7)</f>
        <v>#N/A</v>
      </c>
      <c r="M44" s="450" t="e">
        <f t="shared" ref="M44" ca="1" si="38">L44/$D$34/1000</f>
        <v>#N/A</v>
      </c>
      <c r="N44" s="406" t="e">
        <f t="shared" ca="1" si="30"/>
        <v>#N/A</v>
      </c>
      <c r="O44" s="460" t="e">
        <f t="shared" ca="1" si="31"/>
        <v>#N/A</v>
      </c>
      <c r="P44" s="448" t="e">
        <f ca="1">$L$44</f>
        <v>#N/A</v>
      </c>
      <c r="Q44" s="464" t="e">
        <f t="shared" ref="Q44" ca="1" si="39">P44/$D$34/1000</f>
        <v>#N/A</v>
      </c>
      <c r="R44" s="455" t="e">
        <f t="shared" ca="1" si="34"/>
        <v>#N/A</v>
      </c>
      <c r="S44" s="431" t="e">
        <f t="shared" ca="1" si="35"/>
        <v>#N/A</v>
      </c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</row>
    <row r="45" spans="1:117" s="3" customFormat="1" ht="15" customHeight="1" x14ac:dyDescent="0.25">
      <c r="A45" s="177">
        <v>6</v>
      </c>
      <c r="B45" s="93" t="s">
        <v>7</v>
      </c>
      <c r="C45" s="9">
        <v>803000</v>
      </c>
      <c r="D45" s="344">
        <f>$D$32*D18/($D$22+$D$24)</f>
        <v>1.2500000000000001E-2</v>
      </c>
      <c r="E45" s="308">
        <f t="shared" si="25"/>
        <v>1.00375E-2</v>
      </c>
      <c r="F45" s="321" t="e">
        <f ca="1">E45/$D$44*1000000</f>
        <v>#N/A</v>
      </c>
      <c r="G45" s="571" t="e">
        <f t="shared" ref="G45:G48" ca="1" si="40">($D$33*S18+$F$31*L18)</f>
        <v>#DIV/0!</v>
      </c>
      <c r="H45" s="572"/>
      <c r="I45" s="235" t="e">
        <f t="shared" ca="1" si="36"/>
        <v>#DIV/0!</v>
      </c>
      <c r="J45" s="503" t="e">
        <f t="shared" ca="1" si="27"/>
        <v>#DIV/0!</v>
      </c>
      <c r="K45" s="389" t="e">
        <f ca="1">G45/$D$34</f>
        <v>#DIV/0!</v>
      </c>
      <c r="L45" s="404" t="e">
        <f t="shared" si="28"/>
        <v>#DIV/0!</v>
      </c>
      <c r="M45" s="449" t="e">
        <f t="shared" si="29"/>
        <v>#DIV/0!</v>
      </c>
      <c r="N45" s="401" t="e">
        <f t="shared" ca="1" si="30"/>
        <v>#DIV/0!</v>
      </c>
      <c r="O45" s="459" t="e">
        <f t="shared" ca="1" si="31"/>
        <v>#DIV/0!</v>
      </c>
      <c r="P45" s="404" t="e">
        <f t="shared" ca="1" si="32"/>
        <v>#DIV/0!</v>
      </c>
      <c r="Q45" s="463" t="e">
        <f t="shared" ca="1" si="33"/>
        <v>#DIV/0!</v>
      </c>
      <c r="R45" s="399" t="e">
        <f t="shared" ca="1" si="34"/>
        <v>#DIV/0!</v>
      </c>
      <c r="S45" s="398" t="e">
        <f t="shared" ca="1" si="35"/>
        <v>#DIV/0!</v>
      </c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</row>
    <row r="46" spans="1:117" s="25" customFormat="1" ht="15" customHeight="1" x14ac:dyDescent="0.25">
      <c r="A46" s="177">
        <v>7</v>
      </c>
      <c r="B46" s="93" t="s">
        <v>0</v>
      </c>
      <c r="C46" s="9">
        <v>801800</v>
      </c>
      <c r="D46" s="344">
        <f>$D$32*D19/($D$22+$D$24)</f>
        <v>1.2500000000000001E-2</v>
      </c>
      <c r="E46" s="308">
        <f t="shared" si="25"/>
        <v>1.00225E-2</v>
      </c>
      <c r="F46" s="322" t="e">
        <f ca="1">E46/$D$44*1000000</f>
        <v>#N/A</v>
      </c>
      <c r="G46" s="571" t="e">
        <f t="shared" ca="1" si="40"/>
        <v>#DIV/0!</v>
      </c>
      <c r="H46" s="572"/>
      <c r="I46" s="236" t="e">
        <f t="shared" ca="1" si="36"/>
        <v>#DIV/0!</v>
      </c>
      <c r="J46" s="503" t="e">
        <f t="shared" ca="1" si="27"/>
        <v>#DIV/0!</v>
      </c>
      <c r="K46" s="389" t="e">
        <f t="shared" ref="K46:K48" ca="1" si="41">G46/$D$34</f>
        <v>#DIV/0!</v>
      </c>
      <c r="L46" s="404" t="e">
        <f t="shared" si="28"/>
        <v>#DIV/0!</v>
      </c>
      <c r="M46" s="449" t="e">
        <f t="shared" si="29"/>
        <v>#DIV/0!</v>
      </c>
      <c r="N46" s="401" t="e">
        <f t="shared" ca="1" si="30"/>
        <v>#DIV/0!</v>
      </c>
      <c r="O46" s="459" t="e">
        <f t="shared" ca="1" si="31"/>
        <v>#DIV/0!</v>
      </c>
      <c r="P46" s="404" t="e">
        <f t="shared" ca="1" si="32"/>
        <v>#DIV/0!</v>
      </c>
      <c r="Q46" s="463" t="e">
        <f t="shared" ca="1" si="33"/>
        <v>#DIV/0!</v>
      </c>
      <c r="R46" s="399" t="e">
        <f t="shared" ca="1" si="34"/>
        <v>#DIV/0!</v>
      </c>
      <c r="S46" s="398" t="e">
        <f t="shared" ca="1" si="35"/>
        <v>#DIV/0!</v>
      </c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</row>
    <row r="47" spans="1:117" s="3" customFormat="1" ht="15" customHeight="1" x14ac:dyDescent="0.25">
      <c r="A47" s="177">
        <v>8</v>
      </c>
      <c r="B47" s="93" t="s">
        <v>8</v>
      </c>
      <c r="C47" s="9">
        <v>809800</v>
      </c>
      <c r="D47" s="344">
        <f>$D$32*D20/($D$22+$D$24)</f>
        <v>1.2500000000000001E-2</v>
      </c>
      <c r="E47" s="308">
        <f t="shared" si="25"/>
        <v>1.01225E-2</v>
      </c>
      <c r="F47" s="321" t="e">
        <f ca="1">E47/$D$44*1000000</f>
        <v>#N/A</v>
      </c>
      <c r="G47" s="571" t="e">
        <f t="shared" ca="1" si="40"/>
        <v>#DIV/0!</v>
      </c>
      <c r="H47" s="572"/>
      <c r="I47" s="236" t="e">
        <f t="shared" ca="1" si="36"/>
        <v>#DIV/0!</v>
      </c>
      <c r="J47" s="503" t="e">
        <f t="shared" ca="1" si="27"/>
        <v>#DIV/0!</v>
      </c>
      <c r="K47" s="389" t="e">
        <f t="shared" ca="1" si="41"/>
        <v>#DIV/0!</v>
      </c>
      <c r="L47" s="404" t="e">
        <f t="shared" si="28"/>
        <v>#DIV/0!</v>
      </c>
      <c r="M47" s="449" t="e">
        <f t="shared" si="29"/>
        <v>#DIV/0!</v>
      </c>
      <c r="N47" s="401" t="e">
        <f t="shared" ca="1" si="30"/>
        <v>#DIV/0!</v>
      </c>
      <c r="O47" s="459" t="e">
        <f t="shared" ca="1" si="31"/>
        <v>#DIV/0!</v>
      </c>
      <c r="P47" s="404" t="e">
        <f t="shared" ca="1" si="32"/>
        <v>#DIV/0!</v>
      </c>
      <c r="Q47" s="463" t="e">
        <f t="shared" ca="1" si="33"/>
        <v>#DIV/0!</v>
      </c>
      <c r="R47" s="399" t="e">
        <f t="shared" ca="1" si="34"/>
        <v>#DIV/0!</v>
      </c>
      <c r="S47" s="398" t="e">
        <f t="shared" ca="1" si="35"/>
        <v>#DIV/0!</v>
      </c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</row>
    <row r="48" spans="1:117" s="3" customFormat="1" ht="15" customHeight="1" thickBot="1" x14ac:dyDescent="0.3">
      <c r="A48" s="178">
        <v>9</v>
      </c>
      <c r="B48" s="312" t="s">
        <v>9</v>
      </c>
      <c r="C48" s="8">
        <v>815200</v>
      </c>
      <c r="D48" s="374">
        <f>$D$32*D21/($D$22+$D$24)</f>
        <v>1.2500000000000001E-2</v>
      </c>
      <c r="E48" s="308">
        <f t="shared" si="25"/>
        <v>1.0189999999999999E-2</v>
      </c>
      <c r="F48" s="322" t="e">
        <f ca="1">E48/$D$44*1000000</f>
        <v>#N/A</v>
      </c>
      <c r="G48" s="598" t="e">
        <f t="shared" ca="1" si="40"/>
        <v>#DIV/0!</v>
      </c>
      <c r="H48" s="599"/>
      <c r="I48" s="237" t="e">
        <f t="shared" ca="1" si="36"/>
        <v>#DIV/0!</v>
      </c>
      <c r="J48" s="504" t="e">
        <f t="shared" ca="1" si="27"/>
        <v>#DIV/0!</v>
      </c>
      <c r="K48" s="392" t="e">
        <f t="shared" ca="1" si="41"/>
        <v>#DIV/0!</v>
      </c>
      <c r="L48" s="405" t="e">
        <f t="shared" si="28"/>
        <v>#DIV/0!</v>
      </c>
      <c r="M48" s="451" t="e">
        <f t="shared" si="29"/>
        <v>#DIV/0!</v>
      </c>
      <c r="N48" s="402" t="e">
        <f t="shared" ca="1" si="30"/>
        <v>#DIV/0!</v>
      </c>
      <c r="O48" s="461" t="e">
        <f t="shared" ca="1" si="31"/>
        <v>#DIV/0!</v>
      </c>
      <c r="P48" s="405" t="e">
        <f t="shared" ca="1" si="32"/>
        <v>#DIV/0!</v>
      </c>
      <c r="Q48" s="465" t="e">
        <f t="shared" ca="1" si="33"/>
        <v>#DIV/0!</v>
      </c>
      <c r="R48" s="456" t="e">
        <f t="shared" ca="1" si="34"/>
        <v>#DIV/0!</v>
      </c>
      <c r="S48" s="400" t="e">
        <f t="shared" ca="1" si="35"/>
        <v>#DIV/0!</v>
      </c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</row>
    <row r="49" spans="1:151" s="3" customFormat="1" ht="15" customHeight="1" thickBot="1" x14ac:dyDescent="0.3">
      <c r="A49" s="314" t="s">
        <v>110</v>
      </c>
      <c r="B49" s="315" t="s">
        <v>324</v>
      </c>
      <c r="C49" s="293" t="e">
        <f ca="1">$E$22</f>
        <v>#N/A</v>
      </c>
      <c r="D49" s="368">
        <f>D29+D32*$D$25</f>
        <v>99.887500000000003</v>
      </c>
      <c r="E49" s="20" t="e">
        <f t="shared" ca="1" si="25"/>
        <v>#N/A</v>
      </c>
      <c r="F49" s="21" t="s">
        <v>33</v>
      </c>
      <c r="G49" s="625"/>
      <c r="H49" s="626"/>
      <c r="I49" s="83" t="str">
        <f>F49</f>
        <v>240-300 мг/л АА</v>
      </c>
      <c r="J49" s="21"/>
      <c r="K49" s="479"/>
      <c r="L49" s="13"/>
      <c r="M49" s="13"/>
      <c r="N49" s="13"/>
      <c r="O49" s="18"/>
      <c r="P49" s="13"/>
      <c r="Q49" s="246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</row>
    <row r="50" spans="1:151" s="3" customFormat="1" ht="25.15" customHeight="1" thickTop="1" thickBot="1" x14ac:dyDescent="0.3">
      <c r="A50" s="317" t="s">
        <v>132</v>
      </c>
      <c r="B50" s="594" t="s">
        <v>325</v>
      </c>
      <c r="C50" s="595"/>
      <c r="D50" s="350">
        <f>D49/(D29+D32)</f>
        <v>0.99887500000000007</v>
      </c>
      <c r="E50" s="86"/>
      <c r="F50" s="97"/>
      <c r="G50" s="624" t="s">
        <v>235</v>
      </c>
      <c r="H50" s="624"/>
      <c r="I50" s="98"/>
      <c r="J50" s="44"/>
      <c r="K50" s="99"/>
      <c r="L50" s="13"/>
      <c r="M50" s="13"/>
      <c r="N50" s="13"/>
      <c r="O50" s="18"/>
      <c r="P50" s="13"/>
      <c r="Q50" s="246"/>
      <c r="R50" s="243"/>
      <c r="S50" s="24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</row>
    <row r="51" spans="1:151" s="3" customFormat="1" ht="30" customHeight="1" thickTop="1" x14ac:dyDescent="0.25">
      <c r="A51" s="627" t="s">
        <v>267</v>
      </c>
      <c r="B51" s="633"/>
      <c r="C51" s="633"/>
      <c r="D51" s="634"/>
      <c r="E51" s="15"/>
      <c r="F51"/>
      <c r="G51" s="79"/>
      <c r="H51" s="80"/>
      <c r="I51" s="16"/>
      <c r="J51" s="16"/>
      <c r="K51" s="16"/>
      <c r="L51" s="13"/>
      <c r="M51" s="13"/>
      <c r="N51" s="13"/>
      <c r="O51" s="18"/>
      <c r="P51" s="13"/>
      <c r="Q51" s="246"/>
      <c r="R51" s="24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</row>
    <row r="52" spans="1:151" s="3" customFormat="1" ht="25.15" customHeight="1" x14ac:dyDescent="0.25">
      <c r="A52" s="613" t="s">
        <v>268</v>
      </c>
      <c r="B52" s="614"/>
      <c r="C52" s="615"/>
      <c r="D52" s="534"/>
      <c r="E52" s="15"/>
      <c r="F52"/>
      <c r="G52" s="79"/>
      <c r="H52" s="80"/>
      <c r="I52" s="16"/>
      <c r="J52" s="16"/>
      <c r="K52" s="16"/>
      <c r="L52" s="13"/>
      <c r="M52" s="13"/>
      <c r="N52" s="13"/>
      <c r="O52" s="18"/>
      <c r="P52" s="13"/>
      <c r="Q52" s="246"/>
      <c r="R52" s="24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</row>
    <row r="53" spans="1:151" s="3" customFormat="1" ht="25.15" customHeight="1" x14ac:dyDescent="0.25">
      <c r="A53" s="613" t="s">
        <v>159</v>
      </c>
      <c r="B53" s="614"/>
      <c r="C53" s="615"/>
      <c r="D53" s="517"/>
      <c r="E53" s="40"/>
      <c r="F53"/>
      <c r="G53" s="87"/>
      <c r="H53" s="80"/>
      <c r="I53" s="16"/>
      <c r="J53" s="16"/>
      <c r="K53" s="16"/>
      <c r="L53" s="13"/>
      <c r="M53" s="13"/>
      <c r="N53" s="13"/>
      <c r="O53" s="18"/>
      <c r="P53" s="13"/>
      <c r="Q53" s="246"/>
      <c r="R53" s="24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</row>
    <row r="54" spans="1:151" s="3" customFormat="1" ht="25.15" customHeight="1" x14ac:dyDescent="0.25">
      <c r="A54" s="645" t="s">
        <v>269</v>
      </c>
      <c r="B54" s="646"/>
      <c r="C54" s="647"/>
      <c r="D54" s="204">
        <f>100-D57</f>
        <v>99.5</v>
      </c>
      <c r="E54"/>
      <c r="F54" s="87"/>
      <c r="G54" s="80"/>
      <c r="H54" s="16"/>
      <c r="I54" s="16"/>
      <c r="J54" s="16"/>
      <c r="K54" s="16"/>
      <c r="L54" s="13"/>
      <c r="M54" s="13"/>
      <c r="N54" s="13"/>
      <c r="O54" s="18"/>
      <c r="P54" s="13"/>
      <c r="Q54" s="246"/>
      <c r="R54" s="24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</row>
    <row r="55" spans="1:151" s="3" customFormat="1" ht="25.15" customHeight="1" x14ac:dyDescent="0.25">
      <c r="A55" s="613" t="s">
        <v>117</v>
      </c>
      <c r="B55" s="614"/>
      <c r="C55" s="615"/>
      <c r="D55" s="516"/>
      <c r="E55" s="523"/>
      <c r="F55" s="29"/>
      <c r="G55" s="79"/>
      <c r="H55" s="80"/>
      <c r="I55" s="16"/>
      <c r="J55" s="16"/>
      <c r="K55" s="16"/>
      <c r="L55" s="13"/>
      <c r="M55" s="13"/>
      <c r="N55" s="13"/>
      <c r="O55" s="18"/>
      <c r="P55" s="13"/>
      <c r="Q55" s="246"/>
      <c r="R55" s="24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</row>
    <row r="56" spans="1:151" s="3" customFormat="1" ht="25.15" customHeight="1" x14ac:dyDescent="0.25">
      <c r="A56" s="613" t="s">
        <v>153</v>
      </c>
      <c r="B56" s="614"/>
      <c r="C56" s="615"/>
      <c r="D56" s="517"/>
      <c r="E56" s="524"/>
      <c r="F56" s="297">
        <f>D56+E56</f>
        <v>0</v>
      </c>
      <c r="G56" s="79"/>
      <c r="H56" s="80"/>
      <c r="I56" s="16"/>
      <c r="J56" s="16"/>
      <c r="K56" s="16"/>
      <c r="L56" s="13"/>
      <c r="M56" s="13"/>
      <c r="N56" s="13"/>
      <c r="O56" s="18"/>
      <c r="P56" s="13"/>
      <c r="Q56" s="246"/>
      <c r="R56" s="24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</row>
    <row r="57" spans="1:151" s="3" customFormat="1" ht="25.15" customHeight="1" x14ac:dyDescent="0.25">
      <c r="A57" s="645" t="s">
        <v>303</v>
      </c>
      <c r="B57" s="646"/>
      <c r="C57" s="647"/>
      <c r="D57" s="204">
        <v>0.5</v>
      </c>
      <c r="E57" s="96"/>
      <c r="F57"/>
      <c r="G57" s="79"/>
      <c r="H57" s="80"/>
      <c r="I57" s="16"/>
      <c r="J57" s="16"/>
      <c r="K57" s="16"/>
      <c r="L57" s="13"/>
      <c r="M57" s="13"/>
      <c r="N57" s="13"/>
      <c r="O57" s="18"/>
      <c r="P57" s="13"/>
      <c r="Q57" s="246"/>
      <c r="R57" s="24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</row>
    <row r="58" spans="1:151" s="3" customFormat="1" ht="25.15" customHeight="1" x14ac:dyDescent="0.25">
      <c r="A58" s="613" t="s">
        <v>314</v>
      </c>
      <c r="B58" s="614"/>
      <c r="C58" s="615"/>
      <c r="D58" s="525"/>
      <c r="E58" s="45"/>
      <c r="F58" s="40"/>
      <c r="G58" s="79"/>
      <c r="H58" s="506"/>
      <c r="I58" s="16"/>
      <c r="J58" s="16"/>
      <c r="K58" s="16"/>
      <c r="L58" s="13"/>
      <c r="M58" s="13"/>
      <c r="N58" s="13"/>
      <c r="O58" s="18"/>
      <c r="P58" s="13"/>
      <c r="Q58" s="243"/>
      <c r="R58" s="24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242"/>
      <c r="AJ58" s="243"/>
      <c r="AK58" s="243"/>
      <c r="AL58" s="266"/>
      <c r="AM58" s="244"/>
      <c r="AN58" s="241"/>
      <c r="AO58" s="13"/>
      <c r="AP58" s="244"/>
      <c r="AQ58" s="244"/>
      <c r="AR58" s="244"/>
      <c r="AS58" s="241"/>
      <c r="AT58" s="241"/>
      <c r="AU58" s="241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</row>
    <row r="59" spans="1:151" s="3" customFormat="1" ht="25.15" customHeight="1" x14ac:dyDescent="0.25">
      <c r="A59" s="608" t="s">
        <v>315</v>
      </c>
      <c r="B59" s="609"/>
      <c r="C59" s="610"/>
      <c r="D59" s="353">
        <f>D60-D53</f>
        <v>0</v>
      </c>
      <c r="E59" s="45"/>
      <c r="F59" s="41"/>
      <c r="G59" s="79"/>
      <c r="H59" s="249"/>
      <c r="I59" s="16"/>
      <c r="J59" s="16"/>
      <c r="K59" s="16"/>
      <c r="L59" s="13"/>
      <c r="M59" s="13"/>
      <c r="N59" s="13"/>
      <c r="O59" s="18"/>
      <c r="P59" s="13"/>
      <c r="Q59" s="243"/>
      <c r="R59" s="24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242"/>
      <c r="AJ59" s="243"/>
      <c r="AK59" s="243"/>
      <c r="AL59" s="266"/>
      <c r="AM59" s="244"/>
      <c r="AN59" s="241"/>
      <c r="AO59" s="13"/>
      <c r="AP59" s="244"/>
      <c r="AQ59" s="244"/>
      <c r="AR59" s="244"/>
      <c r="AS59" s="241"/>
      <c r="AT59" s="241"/>
      <c r="AU59" s="241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</row>
    <row r="60" spans="1:151" s="3" customFormat="1" ht="25.15" customHeight="1" thickBot="1" x14ac:dyDescent="0.3">
      <c r="A60" s="616" t="s">
        <v>191</v>
      </c>
      <c r="B60" s="617"/>
      <c r="C60" s="618"/>
      <c r="D60" s="526"/>
      <c r="E60" s="276"/>
      <c r="F60" s="41"/>
      <c r="G60" s="79"/>
      <c r="H60" s="80"/>
      <c r="I60" s="16"/>
      <c r="J60" s="16"/>
      <c r="K60" s="16"/>
      <c r="L60" s="13"/>
      <c r="M60" s="13"/>
      <c r="N60" s="13"/>
      <c r="O60" s="18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242"/>
      <c r="AJ60" s="243"/>
      <c r="AK60" s="243"/>
      <c r="AL60" s="266"/>
      <c r="AM60" s="244"/>
      <c r="AN60" s="241"/>
      <c r="AO60" s="13"/>
      <c r="AP60" s="244"/>
      <c r="AQ60" s="244"/>
      <c r="AR60" s="244"/>
      <c r="AS60" s="241"/>
      <c r="AT60" s="241"/>
      <c r="AU60" s="241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</row>
    <row r="61" spans="1:151" s="3" customFormat="1" ht="49.9" customHeight="1" x14ac:dyDescent="0.25">
      <c r="A61" s="619" t="s">
        <v>289</v>
      </c>
      <c r="B61" s="621" t="s">
        <v>10</v>
      </c>
      <c r="C61" s="611" t="s">
        <v>17</v>
      </c>
      <c r="D61" s="283" t="s">
        <v>37</v>
      </c>
      <c r="E61" s="283" t="s">
        <v>11</v>
      </c>
      <c r="F61" s="319" t="s">
        <v>34</v>
      </c>
      <c r="G61" s="573" t="s">
        <v>114</v>
      </c>
      <c r="H61" s="574"/>
      <c r="I61" s="81" t="s">
        <v>36</v>
      </c>
      <c r="J61" s="283" t="s">
        <v>35</v>
      </c>
      <c r="K61" s="569" t="s">
        <v>331</v>
      </c>
      <c r="L61" s="13"/>
      <c r="M61" s="13"/>
      <c r="N61" s="13"/>
      <c r="O61" s="18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242"/>
      <c r="AJ61" s="243"/>
      <c r="AK61" s="243"/>
      <c r="AL61" s="266"/>
      <c r="AM61" s="244"/>
      <c r="AN61" s="241"/>
      <c r="AO61" s="13"/>
      <c r="AP61" s="244"/>
      <c r="AQ61" s="244"/>
      <c r="AR61" s="244"/>
      <c r="AS61" s="241"/>
      <c r="AT61" s="241"/>
      <c r="AU61" s="241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</row>
    <row r="62" spans="1:151" s="3" customFormat="1" ht="25.15" customHeight="1" x14ac:dyDescent="0.25">
      <c r="A62" s="620"/>
      <c r="B62" s="622"/>
      <c r="C62" s="612"/>
      <c r="D62" s="299" t="s">
        <v>139</v>
      </c>
      <c r="E62" s="300" t="s">
        <v>121</v>
      </c>
      <c r="F62" s="285" t="s">
        <v>130</v>
      </c>
      <c r="G62" s="575" t="s">
        <v>192</v>
      </c>
      <c r="H62" s="576"/>
      <c r="I62" s="82" t="s">
        <v>183</v>
      </c>
      <c r="J62" s="17" t="s">
        <v>174</v>
      </c>
      <c r="K62" s="570"/>
      <c r="L62" s="13"/>
      <c r="M62" s="13"/>
      <c r="N62" s="13"/>
      <c r="O62" s="18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242"/>
      <c r="AJ62" s="243"/>
      <c r="AK62" s="243"/>
      <c r="AL62" s="266"/>
      <c r="AM62" s="244"/>
      <c r="AN62" s="241"/>
      <c r="AO62" s="13"/>
      <c r="AP62" s="244"/>
      <c r="AQ62" s="244"/>
      <c r="AR62" s="244"/>
      <c r="AS62" s="241"/>
      <c r="AT62" s="241"/>
      <c r="AU62" s="241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</row>
    <row r="63" spans="1:151" s="3" customFormat="1" ht="49.9" customHeight="1" x14ac:dyDescent="0.25">
      <c r="A63" s="19" t="s">
        <v>94</v>
      </c>
      <c r="B63" s="623"/>
      <c r="C63" s="35" t="s">
        <v>118</v>
      </c>
      <c r="D63" s="302" t="s">
        <v>119</v>
      </c>
      <c r="E63" s="302" t="s">
        <v>120</v>
      </c>
      <c r="F63" s="302" t="s">
        <v>243</v>
      </c>
      <c r="G63" s="577" t="s">
        <v>148</v>
      </c>
      <c r="H63" s="578"/>
      <c r="I63" s="339" t="s">
        <v>184</v>
      </c>
      <c r="J63" s="324" t="s">
        <v>175</v>
      </c>
      <c r="K63" s="536" t="s">
        <v>256</v>
      </c>
      <c r="L63" s="13"/>
      <c r="M63" s="13"/>
      <c r="N63" s="13"/>
      <c r="O63" s="18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242"/>
      <c r="AJ63" s="243"/>
      <c r="AK63" s="243"/>
      <c r="AL63" s="266"/>
      <c r="AM63" s="244"/>
      <c r="AN63" s="241"/>
      <c r="AO63" s="13"/>
      <c r="AP63" s="244"/>
      <c r="AQ63" s="244"/>
      <c r="AR63" s="244"/>
      <c r="AS63" s="241"/>
      <c r="AT63" s="241"/>
      <c r="AU63" s="241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</row>
    <row r="64" spans="1:151" s="3" customFormat="1" ht="15" customHeight="1" x14ac:dyDescent="0.25">
      <c r="A64" s="177">
        <v>1</v>
      </c>
      <c r="B64" s="303" t="s">
        <v>3</v>
      </c>
      <c r="C64" s="37">
        <v>783400</v>
      </c>
      <c r="D64" s="364">
        <f>$D$57*D12/($D$22+$D$24)</f>
        <v>1.25E-3</v>
      </c>
      <c r="E64" s="305">
        <f t="shared" ref="E64:E73" si="42">C64*D64/1000000</f>
        <v>9.7925000000000009E-4</v>
      </c>
      <c r="F64" s="320" t="e">
        <f ca="1">E64/$D$69*1000000</f>
        <v>#N/A</v>
      </c>
      <c r="G64" s="583" t="e">
        <f ca="1">($D$58*S12+$F$56*L12)</f>
        <v>#DIV/0!</v>
      </c>
      <c r="H64" s="584"/>
      <c r="I64" s="508" t="e">
        <f ca="1">G64/$J$69*1000000</f>
        <v>#DIV/0!</v>
      </c>
      <c r="J64" s="371" t="e">
        <f t="shared" ref="J64:J73" ca="1" si="43">G64/C64*1000000</f>
        <v>#DIV/0!</v>
      </c>
      <c r="K64" s="325" t="e">
        <f ca="1">G64/AVERAGE(D59:E59)</f>
        <v>#DIV/0!</v>
      </c>
      <c r="L64" s="13"/>
      <c r="M64" s="13"/>
      <c r="N64" s="13"/>
      <c r="O64" s="18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242"/>
      <c r="AJ64" s="243"/>
      <c r="AK64" s="243"/>
      <c r="AL64" s="266"/>
      <c r="AM64" s="244"/>
      <c r="AN64" s="241"/>
      <c r="AO64" s="13"/>
      <c r="AP64" s="244"/>
      <c r="AQ64" s="244"/>
      <c r="AR64" s="244"/>
      <c r="AS64" s="241"/>
      <c r="AT64" s="241"/>
      <c r="AU64" s="241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</row>
    <row r="65" spans="1:149" s="3" customFormat="1" ht="15" customHeight="1" x14ac:dyDescent="0.25">
      <c r="A65" s="177">
        <v>2</v>
      </c>
      <c r="B65" s="93" t="s">
        <v>5</v>
      </c>
      <c r="C65" s="9">
        <v>934200</v>
      </c>
      <c r="D65" s="365">
        <f>$D$57*D13/($D$22+$D$24)</f>
        <v>1.25E-3</v>
      </c>
      <c r="E65" s="307">
        <f t="shared" si="42"/>
        <v>1.16775E-3</v>
      </c>
      <c r="F65" s="321" t="e">
        <f ca="1">E65/$D$69*1000000</f>
        <v>#N/A</v>
      </c>
      <c r="G65" s="585" t="e">
        <f t="shared" ref="G65:G68" ca="1" si="44">($D$58*S13+$F$56*L13)</f>
        <v>#DIV/0!</v>
      </c>
      <c r="H65" s="586"/>
      <c r="I65" s="509" t="e">
        <f t="shared" ref="I65:I73" ca="1" si="45">G65/$J$69*1000000</f>
        <v>#DIV/0!</v>
      </c>
      <c r="J65" s="372" t="e">
        <f ca="1">G65/C65*1000000</f>
        <v>#DIV/0!</v>
      </c>
      <c r="K65" s="326" t="e">
        <f ca="1">G65/AVERAGE(D59:E59)</f>
        <v>#DIV/0!</v>
      </c>
      <c r="L65" s="13"/>
      <c r="M65" s="13"/>
      <c r="N65" s="13"/>
      <c r="O65" s="18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242"/>
      <c r="AJ65" s="243"/>
      <c r="AK65" s="243"/>
      <c r="AL65" s="266"/>
      <c r="AM65" s="244"/>
      <c r="AN65" s="241"/>
      <c r="AO65" s="13"/>
      <c r="AP65" s="244"/>
      <c r="AQ65" s="244"/>
      <c r="AR65" s="244"/>
      <c r="AS65" s="241"/>
      <c r="AT65" s="241"/>
      <c r="AU65" s="241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</row>
    <row r="66" spans="1:149" s="3" customFormat="1" ht="15" customHeight="1" x14ac:dyDescent="0.25">
      <c r="A66" s="177">
        <v>3</v>
      </c>
      <c r="B66" s="93" t="s">
        <v>2</v>
      </c>
      <c r="C66" s="9">
        <v>900300</v>
      </c>
      <c r="D66" s="365">
        <f>$D$57*D14/($D$22+$D$24)</f>
        <v>1.25E-3</v>
      </c>
      <c r="E66" s="308">
        <f t="shared" si="42"/>
        <v>1.1253750000000001E-3</v>
      </c>
      <c r="F66" s="321" t="e">
        <f ca="1">E66/$D$69*1000000</f>
        <v>#N/A</v>
      </c>
      <c r="G66" s="585" t="e">
        <f t="shared" ca="1" si="44"/>
        <v>#DIV/0!</v>
      </c>
      <c r="H66" s="586"/>
      <c r="I66" s="509" t="e">
        <f t="shared" ca="1" si="45"/>
        <v>#DIV/0!</v>
      </c>
      <c r="J66" s="372" t="e">
        <f t="shared" ca="1" si="43"/>
        <v>#DIV/0!</v>
      </c>
      <c r="K66" s="326" t="e">
        <f t="shared" ref="K66:K73" ca="1" si="46">G66/AVERAGE($D$59:$E$59)</f>
        <v>#DIV/0!</v>
      </c>
      <c r="L66" s="13"/>
      <c r="M66" s="13"/>
      <c r="N66" s="13"/>
      <c r="O66" s="18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242"/>
      <c r="AJ66" s="243"/>
      <c r="AK66" s="243"/>
      <c r="AL66" s="266"/>
      <c r="AM66" s="244"/>
      <c r="AN66" s="241"/>
      <c r="AO66" s="13"/>
      <c r="AP66" s="244"/>
      <c r="AQ66" s="244"/>
      <c r="AR66" s="244"/>
      <c r="AS66" s="241"/>
      <c r="AT66" s="241"/>
      <c r="AU66" s="241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</row>
    <row r="67" spans="1:149" s="3" customFormat="1" ht="15" customHeight="1" x14ac:dyDescent="0.25">
      <c r="A67" s="177">
        <v>4</v>
      </c>
      <c r="B67" s="93" t="s">
        <v>1</v>
      </c>
      <c r="C67" s="9">
        <v>791800</v>
      </c>
      <c r="D67" s="365">
        <f t="shared" ref="D67:D68" si="47">$D$57*D15/($D$22+$D$24)</f>
        <v>1.25E-3</v>
      </c>
      <c r="E67" s="308">
        <f t="shared" si="42"/>
        <v>9.8974999999999996E-4</v>
      </c>
      <c r="F67" s="321" t="e">
        <f ca="1">E67/$D$69*1000000</f>
        <v>#N/A</v>
      </c>
      <c r="G67" s="585" t="e">
        <f t="shared" ca="1" si="44"/>
        <v>#DIV/0!</v>
      </c>
      <c r="H67" s="586"/>
      <c r="I67" s="509" t="e">
        <f t="shared" ca="1" si="45"/>
        <v>#DIV/0!</v>
      </c>
      <c r="J67" s="372" t="e">
        <f t="shared" ca="1" si="43"/>
        <v>#DIV/0!</v>
      </c>
      <c r="K67" s="326" t="e">
        <f t="shared" ca="1" si="46"/>
        <v>#DIV/0!</v>
      </c>
      <c r="L67" s="13"/>
      <c r="M67" s="13"/>
      <c r="N67" s="13"/>
      <c r="O67" s="18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242"/>
      <c r="AJ67" s="243"/>
      <c r="AK67" s="243"/>
      <c r="AL67" s="265"/>
      <c r="AM67" s="241"/>
      <c r="AN67" s="13"/>
      <c r="AO67" s="13"/>
      <c r="AP67" s="13"/>
      <c r="AQ67" s="264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</row>
    <row r="68" spans="1:149" s="3" customFormat="1" ht="15" customHeight="1" x14ac:dyDescent="0.25">
      <c r="A68" s="177">
        <v>5</v>
      </c>
      <c r="B68" s="93" t="s">
        <v>6</v>
      </c>
      <c r="C68" s="285">
        <v>785000</v>
      </c>
      <c r="D68" s="365">
        <f t="shared" si="47"/>
        <v>1.25E-3</v>
      </c>
      <c r="E68" s="308">
        <f t="shared" si="42"/>
        <v>9.8124999999999992E-4</v>
      </c>
      <c r="F68" s="321" t="e">
        <f ca="1">E68/$D$69*1000000</f>
        <v>#N/A</v>
      </c>
      <c r="G68" s="585" t="e">
        <f t="shared" ca="1" si="44"/>
        <v>#DIV/0!</v>
      </c>
      <c r="H68" s="586"/>
      <c r="I68" s="509" t="e">
        <f t="shared" ca="1" si="45"/>
        <v>#DIV/0!</v>
      </c>
      <c r="J68" s="372" t="e">
        <f t="shared" ca="1" si="43"/>
        <v>#DIV/0!</v>
      </c>
      <c r="K68" s="326" t="e">
        <f t="shared" ca="1" si="46"/>
        <v>#DIV/0!</v>
      </c>
      <c r="L68" s="13"/>
      <c r="M68" s="13"/>
      <c r="N68" s="13"/>
      <c r="O68" s="18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242"/>
      <c r="AJ68" s="243"/>
      <c r="AK68" s="243"/>
      <c r="AL68" s="265"/>
      <c r="AM68" s="241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</row>
    <row r="69" spans="1:149" s="3" customFormat="1" ht="15" customHeight="1" x14ac:dyDescent="0.25">
      <c r="A69" s="170" t="s">
        <v>93</v>
      </c>
      <c r="B69" s="94" t="s">
        <v>14</v>
      </c>
      <c r="C69" s="43">
        <v>789270</v>
      </c>
      <c r="D69" s="345" t="e">
        <f ca="1">D74*$C$6/100</f>
        <v>#N/A</v>
      </c>
      <c r="E69" s="366" t="e">
        <f t="shared" ca="1" si="42"/>
        <v>#N/A</v>
      </c>
      <c r="F69" s="43">
        <v>789270</v>
      </c>
      <c r="G69" s="588" t="e">
        <f ca="1">G74*$C$7</f>
        <v>#DIV/0!</v>
      </c>
      <c r="H69" s="589"/>
      <c r="I69" s="478" t="e">
        <f t="shared" ca="1" si="45"/>
        <v>#DIV/0!</v>
      </c>
      <c r="J69" s="108" t="e">
        <f ca="1">G69/C69*1000000</f>
        <v>#DIV/0!</v>
      </c>
      <c r="K69" s="327" t="e">
        <f t="shared" ca="1" si="46"/>
        <v>#DIV/0!</v>
      </c>
      <c r="L69" s="13"/>
      <c r="M69" s="13"/>
      <c r="N69" s="13"/>
      <c r="O69" s="18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</row>
    <row r="70" spans="1:149" s="3" customFormat="1" ht="15" customHeight="1" x14ac:dyDescent="0.25">
      <c r="A70" s="177">
        <v>6</v>
      </c>
      <c r="B70" s="93" t="s">
        <v>7</v>
      </c>
      <c r="C70" s="9">
        <v>803000</v>
      </c>
      <c r="D70" s="365">
        <f>$D$57*D18/($D$22+$D$24)</f>
        <v>1.25E-3</v>
      </c>
      <c r="E70" s="308">
        <f t="shared" si="42"/>
        <v>1.0037500000000001E-3</v>
      </c>
      <c r="F70" s="369" t="e">
        <f ca="1">E70/$D$69*1000000</f>
        <v>#N/A</v>
      </c>
      <c r="G70" s="585" t="e">
        <f t="shared" ref="G70:G73" ca="1" si="48">($D$58*S18+$F$56*L18)</f>
        <v>#DIV/0!</v>
      </c>
      <c r="H70" s="586"/>
      <c r="I70" s="509" t="e">
        <f t="shared" ca="1" si="45"/>
        <v>#DIV/0!</v>
      </c>
      <c r="J70" s="372" t="e">
        <f t="shared" ca="1" si="43"/>
        <v>#DIV/0!</v>
      </c>
      <c r="K70" s="326" t="e">
        <f t="shared" ca="1" si="46"/>
        <v>#DIV/0!</v>
      </c>
      <c r="L70" s="13"/>
      <c r="M70" s="13"/>
      <c r="N70" s="13"/>
      <c r="O70" s="18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</row>
    <row r="71" spans="1:149" s="3" customFormat="1" ht="15" customHeight="1" x14ac:dyDescent="0.25">
      <c r="A71" s="177">
        <v>7</v>
      </c>
      <c r="B71" s="93" t="s">
        <v>0</v>
      </c>
      <c r="C71" s="9">
        <v>801800</v>
      </c>
      <c r="D71" s="365">
        <f>$D$57*D19/($D$22+$D$24)</f>
        <v>1.25E-3</v>
      </c>
      <c r="E71" s="308">
        <f t="shared" si="42"/>
        <v>1.0022500000000001E-3</v>
      </c>
      <c r="F71" s="321" t="e">
        <f ca="1">E71/$D$69*1000000</f>
        <v>#N/A</v>
      </c>
      <c r="G71" s="585" t="e">
        <f t="shared" ca="1" si="48"/>
        <v>#DIV/0!</v>
      </c>
      <c r="H71" s="586"/>
      <c r="I71" s="509" t="e">
        <f t="shared" ca="1" si="45"/>
        <v>#DIV/0!</v>
      </c>
      <c r="J71" s="372" t="e">
        <f t="shared" ca="1" si="43"/>
        <v>#DIV/0!</v>
      </c>
      <c r="K71" s="326" t="e">
        <f t="shared" ca="1" si="46"/>
        <v>#DIV/0!</v>
      </c>
      <c r="L71" s="13"/>
      <c r="M71" s="13"/>
      <c r="N71" s="13"/>
      <c r="O71" s="18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</row>
    <row r="72" spans="1:149" s="3" customFormat="1" ht="15" customHeight="1" x14ac:dyDescent="0.25">
      <c r="A72" s="177">
        <v>8</v>
      </c>
      <c r="B72" s="93" t="s">
        <v>8</v>
      </c>
      <c r="C72" s="9">
        <v>809800</v>
      </c>
      <c r="D72" s="365">
        <f t="shared" ref="D72:D73" si="49">$D$57*D20/($D$22+$D$24)</f>
        <v>1.25E-3</v>
      </c>
      <c r="E72" s="308">
        <f t="shared" si="42"/>
        <v>1.0122499999999999E-3</v>
      </c>
      <c r="F72" s="321" t="e">
        <f ca="1">E72/$D$69*1000000</f>
        <v>#N/A</v>
      </c>
      <c r="G72" s="585" t="e">
        <f t="shared" ca="1" si="48"/>
        <v>#DIV/0!</v>
      </c>
      <c r="H72" s="586"/>
      <c r="I72" s="509" t="e">
        <f t="shared" ca="1" si="45"/>
        <v>#DIV/0!</v>
      </c>
      <c r="J72" s="372" t="e">
        <f t="shared" ca="1" si="43"/>
        <v>#DIV/0!</v>
      </c>
      <c r="K72" s="326" t="e">
        <f t="shared" ca="1" si="46"/>
        <v>#DIV/0!</v>
      </c>
      <c r="L72" s="13"/>
      <c r="M72" s="13"/>
      <c r="N72" s="13"/>
      <c r="O72" s="18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</row>
    <row r="73" spans="1:149" s="3" customFormat="1" ht="15" customHeight="1" thickBot="1" x14ac:dyDescent="0.3">
      <c r="A73" s="178">
        <v>9</v>
      </c>
      <c r="B73" s="312" t="s">
        <v>9</v>
      </c>
      <c r="C73" s="8">
        <v>815200</v>
      </c>
      <c r="D73" s="367">
        <f t="shared" si="49"/>
        <v>1.25E-3</v>
      </c>
      <c r="E73" s="308">
        <f t="shared" si="42"/>
        <v>1.0189999999999999E-3</v>
      </c>
      <c r="F73" s="370" t="e">
        <f ca="1">E73/$D$69*1000000</f>
        <v>#N/A</v>
      </c>
      <c r="G73" s="650" t="e">
        <f t="shared" ca="1" si="48"/>
        <v>#DIV/0!</v>
      </c>
      <c r="H73" s="651"/>
      <c r="I73" s="510" t="e">
        <f t="shared" ca="1" si="45"/>
        <v>#DIV/0!</v>
      </c>
      <c r="J73" s="373" t="e">
        <f t="shared" ca="1" si="43"/>
        <v>#DIV/0!</v>
      </c>
      <c r="K73" s="328" t="e">
        <f t="shared" ca="1" si="46"/>
        <v>#DIV/0!</v>
      </c>
      <c r="L73" s="13"/>
      <c r="M73" s="13"/>
      <c r="N73" s="13"/>
      <c r="O73" s="18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</row>
    <row r="74" spans="1:149" s="3" customFormat="1" ht="15" customHeight="1" thickBot="1" x14ac:dyDescent="0.3">
      <c r="A74" s="176" t="s">
        <v>110</v>
      </c>
      <c r="B74" s="315" t="s">
        <v>270</v>
      </c>
      <c r="C74" s="293" t="e">
        <f ca="1">$E$22</f>
        <v>#N/A</v>
      </c>
      <c r="D74" s="368">
        <f>D54+D57*$D$25</f>
        <v>99.988749999999996</v>
      </c>
      <c r="E74" s="20" t="e">
        <f ca="1">C74*D74/1000000</f>
        <v>#N/A</v>
      </c>
      <c r="F74" s="21" t="s">
        <v>337</v>
      </c>
      <c r="G74" s="652" t="e">
        <f>($D$58*S22+$F$56)</f>
        <v>#DIV/0!</v>
      </c>
      <c r="H74" s="653"/>
      <c r="I74" s="507" t="str">
        <f>F74</f>
        <v>25-40 мг/л АА</v>
      </c>
      <c r="J74" s="21"/>
      <c r="K74" s="329" t="e">
        <f>G74/AVERAGE($D$59:$E$59)</f>
        <v>#DIV/0!</v>
      </c>
      <c r="L74" s="13"/>
      <c r="M74" s="13"/>
      <c r="N74" s="13"/>
      <c r="O74" s="18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</row>
    <row r="75" spans="1:149" s="3" customFormat="1" ht="25.15" customHeight="1" thickTop="1" thickBot="1" x14ac:dyDescent="0.3">
      <c r="A75" s="317" t="s">
        <v>134</v>
      </c>
      <c r="B75" s="594" t="s">
        <v>313</v>
      </c>
      <c r="C75" s="595"/>
      <c r="D75" s="350">
        <f>D74/(D54+D57)</f>
        <v>0.99988749999999993</v>
      </c>
      <c r="E75" s="86"/>
      <c r="F75" s="97"/>
      <c r="G75" s="624" t="s">
        <v>161</v>
      </c>
      <c r="H75" s="624"/>
      <c r="I75" s="98"/>
      <c r="J75" s="44"/>
      <c r="K75" s="330"/>
      <c r="L75" s="13"/>
      <c r="M75" s="13"/>
      <c r="N75" s="13"/>
      <c r="O75" s="18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</row>
    <row r="76" spans="1:149" s="3" customFormat="1" ht="30" customHeight="1" thickTop="1" x14ac:dyDescent="0.25">
      <c r="A76" s="627" t="s">
        <v>271</v>
      </c>
      <c r="B76" s="633"/>
      <c r="C76" s="633"/>
      <c r="D76" s="634"/>
      <c r="E76" s="15"/>
      <c r="F76"/>
      <c r="G76" s="79"/>
      <c r="H76" s="80"/>
      <c r="I76" s="16"/>
      <c r="J76" s="16"/>
      <c r="K76" s="16"/>
      <c r="L76" s="13"/>
      <c r="M76" s="13"/>
      <c r="N76" s="13"/>
      <c r="O76" s="18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</row>
    <row r="77" spans="1:149" s="3" customFormat="1" ht="25.15" customHeight="1" x14ac:dyDescent="0.25">
      <c r="A77" s="613" t="s">
        <v>272</v>
      </c>
      <c r="B77" s="614"/>
      <c r="C77" s="615"/>
      <c r="D77" s="534"/>
      <c r="E77" s="15"/>
      <c r="F77"/>
      <c r="G77" s="79"/>
      <c r="H77" s="80"/>
      <c r="I77" s="16"/>
      <c r="J77" s="16"/>
      <c r="K77" s="16"/>
      <c r="L77" s="13"/>
      <c r="M77" s="13"/>
      <c r="N77" s="13"/>
      <c r="O77" s="18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</row>
    <row r="78" spans="1:149" s="3" customFormat="1" ht="25.15" customHeight="1" x14ac:dyDescent="0.25">
      <c r="A78" s="613" t="s">
        <v>159</v>
      </c>
      <c r="B78" s="614"/>
      <c r="C78" s="615"/>
      <c r="D78" s="517"/>
      <c r="E78" s="40"/>
      <c r="F78"/>
      <c r="G78" s="87"/>
      <c r="H78" s="80"/>
      <c r="I78" s="16"/>
      <c r="J78" s="16"/>
      <c r="K78" s="16"/>
      <c r="L78" s="13"/>
      <c r="M78" s="13"/>
      <c r="N78" s="13"/>
      <c r="O78" s="18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</row>
    <row r="79" spans="1:149" s="3" customFormat="1" ht="25.15" customHeight="1" x14ac:dyDescent="0.25">
      <c r="A79" s="645" t="s">
        <v>273</v>
      </c>
      <c r="B79" s="646"/>
      <c r="C79" s="647"/>
      <c r="D79" s="204">
        <f>100-D82</f>
        <v>96</v>
      </c>
      <c r="E79"/>
      <c r="F79" s="87"/>
      <c r="G79" s="80"/>
      <c r="H79" s="16"/>
      <c r="I79" s="16"/>
      <c r="J79" s="16"/>
      <c r="K79" s="16"/>
      <c r="L79" s="13"/>
      <c r="M79" s="13"/>
      <c r="N79" s="13"/>
      <c r="O79" s="18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</row>
    <row r="80" spans="1:149" s="3" customFormat="1" ht="25.15" customHeight="1" x14ac:dyDescent="0.25">
      <c r="A80" s="613" t="s">
        <v>117</v>
      </c>
      <c r="B80" s="614"/>
      <c r="C80" s="615"/>
      <c r="D80" s="516"/>
      <c r="E80" s="523"/>
      <c r="F80" s="29"/>
      <c r="G80" s="79"/>
      <c r="H80" s="80"/>
      <c r="I80" s="16"/>
      <c r="J80" s="16"/>
      <c r="K80" s="16"/>
      <c r="L80" s="13"/>
      <c r="M80" s="13"/>
      <c r="N80" s="13"/>
      <c r="O80" s="18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</row>
    <row r="81" spans="1:149" s="3" customFormat="1" ht="25.15" customHeight="1" x14ac:dyDescent="0.25">
      <c r="A81" s="613" t="s">
        <v>154</v>
      </c>
      <c r="B81" s="614"/>
      <c r="C81" s="615"/>
      <c r="D81" s="517"/>
      <c r="E81" s="524"/>
      <c r="F81" s="297">
        <f>D81+E81</f>
        <v>0</v>
      </c>
      <c r="G81" s="79"/>
      <c r="H81" s="80"/>
      <c r="I81" s="16"/>
      <c r="J81" s="16"/>
      <c r="K81" s="16"/>
      <c r="L81" s="13"/>
      <c r="M81" s="13"/>
      <c r="N81" s="13"/>
      <c r="O81" s="18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</row>
    <row r="82" spans="1:149" s="3" customFormat="1" ht="25.15" customHeight="1" x14ac:dyDescent="0.25">
      <c r="A82" s="645" t="s">
        <v>304</v>
      </c>
      <c r="B82" s="646"/>
      <c r="C82" s="647"/>
      <c r="D82" s="204">
        <v>4</v>
      </c>
      <c r="E82" s="96"/>
      <c r="F82"/>
      <c r="G82" s="79"/>
      <c r="H82" s="80"/>
      <c r="I82" s="16"/>
      <c r="J82" s="16"/>
      <c r="K82" s="16"/>
      <c r="L82" s="13"/>
      <c r="M82" s="13"/>
      <c r="N82" s="13"/>
      <c r="O82" s="18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</row>
    <row r="83" spans="1:149" s="3" customFormat="1" ht="25.15" customHeight="1" x14ac:dyDescent="0.25">
      <c r="A83" s="613" t="s">
        <v>316</v>
      </c>
      <c r="B83" s="614"/>
      <c r="C83" s="615"/>
      <c r="D83" s="525"/>
      <c r="E83" s="45"/>
      <c r="F83" s="40"/>
      <c r="G83" s="79"/>
      <c r="H83" s="80"/>
      <c r="I83" s="16"/>
      <c r="J83" s="16"/>
      <c r="K83" s="16"/>
      <c r="L83" s="13"/>
      <c r="M83" s="13"/>
      <c r="N83" s="13"/>
      <c r="O83" s="18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</row>
    <row r="84" spans="1:149" s="3" customFormat="1" ht="25.15" customHeight="1" x14ac:dyDescent="0.25">
      <c r="A84" s="608" t="s">
        <v>317</v>
      </c>
      <c r="B84" s="609"/>
      <c r="C84" s="610"/>
      <c r="D84" s="353">
        <f>D85-D78</f>
        <v>0</v>
      </c>
      <c r="E84" s="45"/>
      <c r="F84" s="41"/>
      <c r="G84" s="79"/>
      <c r="H84" s="249"/>
      <c r="I84" s="16"/>
      <c r="J84" s="16"/>
      <c r="K84" s="16"/>
      <c r="L84" s="13"/>
      <c r="M84" s="13"/>
      <c r="N84" s="13"/>
      <c r="O84" s="18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</row>
    <row r="85" spans="1:149" s="3" customFormat="1" ht="25.15" customHeight="1" thickBot="1" x14ac:dyDescent="0.3">
      <c r="A85" s="616" t="s">
        <v>191</v>
      </c>
      <c r="B85" s="617"/>
      <c r="C85" s="618"/>
      <c r="D85" s="526"/>
      <c r="E85" s="276"/>
      <c r="F85" s="41"/>
      <c r="G85" s="79"/>
      <c r="H85" s="80"/>
      <c r="I85" s="16"/>
      <c r="J85" s="16"/>
      <c r="K85" s="16"/>
      <c r="L85" s="13"/>
      <c r="M85" s="13"/>
      <c r="N85" s="13"/>
      <c r="O85" s="18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</row>
    <row r="86" spans="1:149" s="3" customFormat="1" ht="49.9" customHeight="1" x14ac:dyDescent="0.25">
      <c r="A86" s="619" t="s">
        <v>290</v>
      </c>
      <c r="B86" s="654" t="s">
        <v>10</v>
      </c>
      <c r="C86" s="611" t="s">
        <v>17</v>
      </c>
      <c r="D86" s="283" t="s">
        <v>37</v>
      </c>
      <c r="E86" s="283" t="s">
        <v>11</v>
      </c>
      <c r="F86" s="319" t="s">
        <v>34</v>
      </c>
      <c r="G86" s="573" t="s">
        <v>114</v>
      </c>
      <c r="H86" s="574"/>
      <c r="I86" s="81" t="s">
        <v>32</v>
      </c>
      <c r="J86" s="283" t="s">
        <v>35</v>
      </c>
      <c r="K86" s="569" t="s">
        <v>330</v>
      </c>
      <c r="L86" s="13"/>
      <c r="M86" s="13"/>
      <c r="N86" s="13"/>
      <c r="O86" s="18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</row>
    <row r="87" spans="1:149" s="3" customFormat="1" ht="25.15" customHeight="1" x14ac:dyDescent="0.25">
      <c r="A87" s="620"/>
      <c r="B87" s="643"/>
      <c r="C87" s="612"/>
      <c r="D87" s="299" t="s">
        <v>138</v>
      </c>
      <c r="E87" s="300" t="s">
        <v>121</v>
      </c>
      <c r="F87" s="285" t="s">
        <v>130</v>
      </c>
      <c r="G87" s="575" t="s">
        <v>194</v>
      </c>
      <c r="H87" s="576"/>
      <c r="I87" s="82" t="s">
        <v>185</v>
      </c>
      <c r="J87" s="17" t="s">
        <v>172</v>
      </c>
      <c r="K87" s="570"/>
      <c r="L87" s="13"/>
      <c r="M87" s="13"/>
      <c r="N87" s="13"/>
      <c r="O87" s="18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</row>
    <row r="88" spans="1:149" s="3" customFormat="1" ht="49.9" customHeight="1" x14ac:dyDescent="0.25">
      <c r="A88" s="19" t="s">
        <v>94</v>
      </c>
      <c r="B88" s="644"/>
      <c r="C88" s="35" t="s">
        <v>118</v>
      </c>
      <c r="D88" s="302" t="s">
        <v>119</v>
      </c>
      <c r="E88" s="302" t="s">
        <v>120</v>
      </c>
      <c r="F88" s="302" t="s">
        <v>243</v>
      </c>
      <c r="G88" s="577" t="s">
        <v>144</v>
      </c>
      <c r="H88" s="578"/>
      <c r="I88" s="339" t="s">
        <v>186</v>
      </c>
      <c r="J88" s="324" t="s">
        <v>173</v>
      </c>
      <c r="K88" s="536" t="s">
        <v>260</v>
      </c>
      <c r="L88" s="13"/>
      <c r="M88" s="13"/>
      <c r="N88" s="13"/>
      <c r="O88" s="18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</row>
    <row r="89" spans="1:149" s="3" customFormat="1" ht="15" customHeight="1" x14ac:dyDescent="0.25">
      <c r="A89" s="177">
        <v>1</v>
      </c>
      <c r="B89" s="91" t="s">
        <v>3</v>
      </c>
      <c r="C89" s="37">
        <v>783400</v>
      </c>
      <c r="D89" s="343">
        <f>D82*$D$39/($D$29+$D$32)</f>
        <v>5.0000000000000001E-4</v>
      </c>
      <c r="E89" s="375">
        <f>C89*D89/1000000</f>
        <v>3.9169999999999998E-4</v>
      </c>
      <c r="F89" s="376" t="e">
        <f ca="1">E89/$D$69*1000000</f>
        <v>#N/A</v>
      </c>
      <c r="G89" s="583" t="e">
        <f ca="1">(D83*$K$39+(D81+E81)*$L$12)</f>
        <v>#DIV/0!</v>
      </c>
      <c r="H89" s="655"/>
      <c r="I89" s="358" t="e">
        <f ca="1">G89/$J$94*1000000</f>
        <v>#DIV/0!</v>
      </c>
      <c r="J89" s="371" t="e">
        <f t="shared" ref="J89:J98" ca="1" si="50">G89/C89*1000000</f>
        <v>#DIV/0!</v>
      </c>
      <c r="K89" s="325" t="e">
        <f ca="1">G89/AVERAGE($D$84:$E$84)</f>
        <v>#DIV/0!</v>
      </c>
      <c r="L89" s="13"/>
      <c r="M89" s="13"/>
      <c r="N89" s="13"/>
      <c r="O89" s="18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</row>
    <row r="90" spans="1:149" s="3" customFormat="1" ht="15" customHeight="1" x14ac:dyDescent="0.25">
      <c r="A90" s="177">
        <v>2</v>
      </c>
      <c r="B90" s="92" t="s">
        <v>5</v>
      </c>
      <c r="C90" s="9">
        <v>934200</v>
      </c>
      <c r="D90" s="344">
        <f>D82*$D$40/($D$29+$D$32)</f>
        <v>5.0000000000000001E-4</v>
      </c>
      <c r="E90" s="377">
        <f t="shared" ref="E90:E98" si="51">C90*D90/1000000</f>
        <v>4.6710000000000002E-4</v>
      </c>
      <c r="F90" s="378" t="e">
        <f ca="1">E90/$D$69*1000000</f>
        <v>#N/A</v>
      </c>
      <c r="G90" s="585" t="e">
        <f ca="1">(D83*$K$40+(D81+E81)*$L$13)</f>
        <v>#DIV/0!</v>
      </c>
      <c r="H90" s="587"/>
      <c r="I90" s="359" t="e">
        <f t="shared" ref="I90:I98" ca="1" si="52">G90/$J$94*1000000</f>
        <v>#DIV/0!</v>
      </c>
      <c r="J90" s="372" t="e">
        <f t="shared" ca="1" si="50"/>
        <v>#DIV/0!</v>
      </c>
      <c r="K90" s="326" t="e">
        <f t="shared" ref="K90:K99" ca="1" si="53">G90/AVERAGE($D$84:$E$84)</f>
        <v>#DIV/0!</v>
      </c>
      <c r="L90" s="13"/>
      <c r="M90" s="13"/>
      <c r="N90" s="13"/>
      <c r="O90" s="18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</row>
    <row r="91" spans="1:149" s="3" customFormat="1" ht="15" customHeight="1" x14ac:dyDescent="0.25">
      <c r="A91" s="177">
        <v>3</v>
      </c>
      <c r="B91" s="92" t="s">
        <v>2</v>
      </c>
      <c r="C91" s="9">
        <v>900300</v>
      </c>
      <c r="D91" s="344">
        <f>D82*$D$41/($D$29+$D$32)</f>
        <v>5.0000000000000001E-4</v>
      </c>
      <c r="E91" s="379">
        <f t="shared" si="51"/>
        <v>4.5015000000000002E-4</v>
      </c>
      <c r="F91" s="378" t="e">
        <f ca="1">E91/$D$69*1000000</f>
        <v>#N/A</v>
      </c>
      <c r="G91" s="585" t="e">
        <f ca="1">(D83*$K$41+(D81+E81)*$L$14)</f>
        <v>#DIV/0!</v>
      </c>
      <c r="H91" s="587"/>
      <c r="I91" s="359" t="e">
        <f t="shared" ca="1" si="52"/>
        <v>#DIV/0!</v>
      </c>
      <c r="J91" s="372" t="e">
        <f t="shared" ca="1" si="50"/>
        <v>#DIV/0!</v>
      </c>
      <c r="K91" s="326" t="e">
        <f t="shared" ca="1" si="53"/>
        <v>#DIV/0!</v>
      </c>
      <c r="L91" s="13"/>
      <c r="M91" s="13"/>
      <c r="N91" s="13"/>
      <c r="O91" s="18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</row>
    <row r="92" spans="1:149" s="3" customFormat="1" ht="15" customHeight="1" x14ac:dyDescent="0.25">
      <c r="A92" s="177">
        <v>4</v>
      </c>
      <c r="B92" s="92" t="s">
        <v>1</v>
      </c>
      <c r="C92" s="9">
        <v>791800</v>
      </c>
      <c r="D92" s="344">
        <f>D82*$D$42/($D$29+$D$32)</f>
        <v>5.0000000000000001E-4</v>
      </c>
      <c r="E92" s="379">
        <f t="shared" si="51"/>
        <v>3.9590000000000003E-4</v>
      </c>
      <c r="F92" s="378" t="e">
        <f ca="1">E92/$D$69*1000000</f>
        <v>#N/A</v>
      </c>
      <c r="G92" s="585" t="e">
        <f ca="1">(D83*$K$42+(D81+E81)*$L$15)</f>
        <v>#DIV/0!</v>
      </c>
      <c r="H92" s="587"/>
      <c r="I92" s="359" t="e">
        <f t="shared" ca="1" si="52"/>
        <v>#DIV/0!</v>
      </c>
      <c r="J92" s="372" t="e">
        <f t="shared" ca="1" si="50"/>
        <v>#DIV/0!</v>
      </c>
      <c r="K92" s="326" t="e">
        <f t="shared" ca="1" si="53"/>
        <v>#DIV/0!</v>
      </c>
      <c r="L92" s="13"/>
      <c r="M92" s="13"/>
      <c r="N92" s="13"/>
      <c r="O92" s="18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</row>
    <row r="93" spans="1:149" s="3" customFormat="1" ht="15" customHeight="1" x14ac:dyDescent="0.25">
      <c r="A93" s="177">
        <v>5</v>
      </c>
      <c r="B93" s="93" t="s">
        <v>6</v>
      </c>
      <c r="C93" s="285">
        <v>785000</v>
      </c>
      <c r="D93" s="380">
        <f>D82*$D$43/($D$29+$D$32)</f>
        <v>5.0000000000000001E-4</v>
      </c>
      <c r="E93" s="379">
        <f t="shared" si="51"/>
        <v>3.925E-4</v>
      </c>
      <c r="F93" s="378" t="e">
        <f ca="1">E93/$D$69*1000000</f>
        <v>#N/A</v>
      </c>
      <c r="G93" s="585" t="e">
        <f ca="1">(D83*$K$43+(D81+E81)*$L$16)</f>
        <v>#DIV/0!</v>
      </c>
      <c r="H93" s="587"/>
      <c r="I93" s="359" t="e">
        <f t="shared" ca="1" si="52"/>
        <v>#DIV/0!</v>
      </c>
      <c r="J93" s="372" t="e">
        <f t="shared" ca="1" si="50"/>
        <v>#DIV/0!</v>
      </c>
      <c r="K93" s="326" t="e">
        <f t="shared" ca="1" si="53"/>
        <v>#DIV/0!</v>
      </c>
      <c r="L93" s="13"/>
      <c r="M93" s="13"/>
      <c r="N93" s="13"/>
      <c r="O93" s="18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</row>
    <row r="94" spans="1:149" s="3" customFormat="1" ht="15" customHeight="1" x14ac:dyDescent="0.25">
      <c r="A94" s="170" t="s">
        <v>93</v>
      </c>
      <c r="B94" s="94" t="s">
        <v>14</v>
      </c>
      <c r="C94" s="43">
        <v>789270</v>
      </c>
      <c r="D94" s="345" t="e">
        <f ca="1">D99*$C$6/100</f>
        <v>#N/A</v>
      </c>
      <c r="E94" s="311" t="e">
        <f t="shared" ca="1" si="51"/>
        <v>#N/A</v>
      </c>
      <c r="F94" s="511">
        <v>789270</v>
      </c>
      <c r="G94" s="588" t="e">
        <f ca="1">G99*$C$7</f>
        <v>#N/A</v>
      </c>
      <c r="H94" s="589"/>
      <c r="I94" s="357" t="e">
        <f t="shared" ca="1" si="52"/>
        <v>#N/A</v>
      </c>
      <c r="J94" s="108" t="e">
        <f t="shared" ca="1" si="50"/>
        <v>#N/A</v>
      </c>
      <c r="K94" s="327" t="e">
        <f t="shared" ca="1" si="53"/>
        <v>#N/A</v>
      </c>
      <c r="L94" s="13"/>
      <c r="M94" s="13"/>
      <c r="N94" s="13"/>
      <c r="O94" s="18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3"/>
      <c r="ER94" s="13"/>
      <c r="ES94" s="13"/>
    </row>
    <row r="95" spans="1:149" s="3" customFormat="1" ht="15" customHeight="1" x14ac:dyDescent="0.25">
      <c r="A95" s="177">
        <v>6</v>
      </c>
      <c r="B95" s="92" t="s">
        <v>7</v>
      </c>
      <c r="C95" s="9">
        <v>803000</v>
      </c>
      <c r="D95" s="344">
        <f>D82*$D$45/($D$29+$D$32)</f>
        <v>5.0000000000000001E-4</v>
      </c>
      <c r="E95" s="379">
        <f t="shared" si="51"/>
        <v>4.015E-4</v>
      </c>
      <c r="F95" s="382" t="e">
        <f ca="1">E95/$D$69*1000000</f>
        <v>#N/A</v>
      </c>
      <c r="G95" s="585" t="e">
        <f ca="1">(D83*$K$45+(D81+E81)*$L$18)</f>
        <v>#DIV/0!</v>
      </c>
      <c r="H95" s="587"/>
      <c r="I95" s="359" t="e">
        <f t="shared" ca="1" si="52"/>
        <v>#DIV/0!</v>
      </c>
      <c r="J95" s="372" t="e">
        <f t="shared" ca="1" si="50"/>
        <v>#DIV/0!</v>
      </c>
      <c r="K95" s="326" t="e">
        <f t="shared" ca="1" si="53"/>
        <v>#DIV/0!</v>
      </c>
      <c r="L95" s="13"/>
      <c r="M95" s="13"/>
      <c r="N95" s="13"/>
      <c r="O95" s="18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</row>
    <row r="96" spans="1:149" s="3" customFormat="1" ht="15" customHeight="1" x14ac:dyDescent="0.25">
      <c r="A96" s="177">
        <v>7</v>
      </c>
      <c r="B96" s="92" t="s">
        <v>0</v>
      </c>
      <c r="C96" s="9">
        <v>801800</v>
      </c>
      <c r="D96" s="344">
        <f>D82*$D$46/($D$29+$D$32)</f>
        <v>5.0000000000000001E-4</v>
      </c>
      <c r="E96" s="379">
        <f t="shared" si="51"/>
        <v>4.0090000000000004E-4</v>
      </c>
      <c r="F96" s="378" t="e">
        <f ca="1">E96/$D$69*1000000</f>
        <v>#N/A</v>
      </c>
      <c r="G96" s="585" t="e">
        <f ca="1">(D83*$K$46+(D81+E81)*$L$19)</f>
        <v>#DIV/0!</v>
      </c>
      <c r="H96" s="587"/>
      <c r="I96" s="359" t="e">
        <f t="shared" ca="1" si="52"/>
        <v>#DIV/0!</v>
      </c>
      <c r="J96" s="372" t="e">
        <f t="shared" ca="1" si="50"/>
        <v>#DIV/0!</v>
      </c>
      <c r="K96" s="326" t="e">
        <f t="shared" ca="1" si="53"/>
        <v>#DIV/0!</v>
      </c>
      <c r="L96" s="13"/>
      <c r="M96" s="13"/>
      <c r="N96" s="13"/>
      <c r="O96" s="18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</row>
    <row r="97" spans="1:149" s="3" customFormat="1" ht="15" customHeight="1" x14ac:dyDescent="0.25">
      <c r="A97" s="177">
        <v>8</v>
      </c>
      <c r="B97" s="92" t="s">
        <v>8</v>
      </c>
      <c r="C97" s="9">
        <v>809800</v>
      </c>
      <c r="D97" s="344">
        <f>D82*$D$47/($D$29+$D$32)</f>
        <v>5.0000000000000001E-4</v>
      </c>
      <c r="E97" s="379">
        <f t="shared" si="51"/>
        <v>4.0490000000000003E-4</v>
      </c>
      <c r="F97" s="378" t="e">
        <f ca="1">E97/$D$69*1000000</f>
        <v>#N/A</v>
      </c>
      <c r="G97" s="585" t="e">
        <f ca="1">(D83*$K$47+(D81+E81)*$L$20)</f>
        <v>#DIV/0!</v>
      </c>
      <c r="H97" s="587"/>
      <c r="I97" s="359" t="e">
        <f t="shared" ca="1" si="52"/>
        <v>#DIV/0!</v>
      </c>
      <c r="J97" s="372" t="e">
        <f t="shared" ca="1" si="50"/>
        <v>#DIV/0!</v>
      </c>
      <c r="K97" s="326" t="e">
        <f t="shared" ca="1" si="53"/>
        <v>#DIV/0!</v>
      </c>
      <c r="L97" s="13"/>
      <c r="M97" s="13"/>
      <c r="N97" s="13"/>
      <c r="O97" s="18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</row>
    <row r="98" spans="1:149" s="3" customFormat="1" ht="15" customHeight="1" thickBot="1" x14ac:dyDescent="0.3">
      <c r="A98" s="178">
        <v>9</v>
      </c>
      <c r="B98" s="95" t="s">
        <v>9</v>
      </c>
      <c r="C98" s="8">
        <v>815200</v>
      </c>
      <c r="D98" s="374">
        <f>D82*$D$48/($D$29+$D$32)</f>
        <v>5.0000000000000001E-4</v>
      </c>
      <c r="E98" s="379">
        <f t="shared" si="51"/>
        <v>4.0760000000000004E-4</v>
      </c>
      <c r="F98" s="383" t="e">
        <f ca="1">E98/$D$69*1000000</f>
        <v>#N/A</v>
      </c>
      <c r="G98" s="650" t="e">
        <f ca="1">(D83*$K$48+(D81+E81)*$L$21)</f>
        <v>#DIV/0!</v>
      </c>
      <c r="H98" s="651"/>
      <c r="I98" s="360" t="e">
        <f t="shared" ca="1" si="52"/>
        <v>#DIV/0!</v>
      </c>
      <c r="J98" s="373" t="e">
        <f t="shared" ca="1" si="50"/>
        <v>#DIV/0!</v>
      </c>
      <c r="K98" s="331" t="e">
        <f t="shared" ca="1" si="53"/>
        <v>#DIV/0!</v>
      </c>
      <c r="L98" s="13"/>
      <c r="M98" s="13"/>
      <c r="N98" s="13"/>
      <c r="O98" s="18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</row>
    <row r="99" spans="1:149" s="3" customFormat="1" ht="15" customHeight="1" thickBot="1" x14ac:dyDescent="0.3">
      <c r="A99" s="314" t="s">
        <v>110</v>
      </c>
      <c r="B99" s="315" t="s">
        <v>274</v>
      </c>
      <c r="C99" s="293" t="e">
        <f ca="1">$E$22</f>
        <v>#N/A</v>
      </c>
      <c r="D99" s="385">
        <f>D79+D82*$D$50</f>
        <v>99.995500000000007</v>
      </c>
      <c r="E99" s="20" t="e">
        <f ca="1">C99*D99/1000000</f>
        <v>#N/A</v>
      </c>
      <c r="F99" s="21" t="s">
        <v>338</v>
      </c>
      <c r="G99" s="625">
        <f>(D83*$K$49+D81+E81)</f>
        <v>0</v>
      </c>
      <c r="H99" s="626"/>
      <c r="I99" s="154" t="str">
        <f>F99</f>
        <v>10-25 мг/л АА</v>
      </c>
      <c r="J99" s="21"/>
      <c r="K99" s="329" t="e">
        <f t="shared" si="53"/>
        <v>#DIV/0!</v>
      </c>
      <c r="L99" s="13"/>
      <c r="M99" s="13"/>
      <c r="N99" s="13"/>
      <c r="O99" s="18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</row>
    <row r="100" spans="1:149" s="3" customFormat="1" ht="25.15" customHeight="1" thickTop="1" thickBot="1" x14ac:dyDescent="0.3">
      <c r="A100" s="317" t="s">
        <v>135</v>
      </c>
      <c r="B100" s="656" t="s">
        <v>318</v>
      </c>
      <c r="C100" s="657"/>
      <c r="D100" s="384">
        <f>D99/(D79+D82)</f>
        <v>0.99995500000000004</v>
      </c>
      <c r="E100" s="22"/>
      <c r="F100" s="97"/>
      <c r="G100" s="624" t="s">
        <v>162</v>
      </c>
      <c r="H100" s="624"/>
      <c r="I100" s="98"/>
      <c r="J100" s="44"/>
      <c r="K100" s="330"/>
      <c r="L100" s="13"/>
      <c r="M100" s="13"/>
      <c r="N100" s="13"/>
      <c r="O100" s="18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</row>
    <row r="101" spans="1:149" s="3" customFormat="1" ht="30" customHeight="1" thickTop="1" x14ac:dyDescent="0.25">
      <c r="A101" s="627" t="s">
        <v>275</v>
      </c>
      <c r="B101" s="628"/>
      <c r="C101" s="628"/>
      <c r="D101" s="634"/>
      <c r="E101" s="15"/>
      <c r="F101"/>
      <c r="G101" s="79"/>
      <c r="H101" s="80"/>
      <c r="I101" s="16"/>
      <c r="J101" s="16"/>
      <c r="K101" s="16"/>
      <c r="L101" s="13"/>
      <c r="M101" s="13"/>
      <c r="N101" s="13"/>
      <c r="O101" s="18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</row>
    <row r="102" spans="1:149" s="3" customFormat="1" ht="25.15" customHeight="1" x14ac:dyDescent="0.25">
      <c r="A102" s="613" t="s">
        <v>276</v>
      </c>
      <c r="B102" s="614"/>
      <c r="C102" s="615"/>
      <c r="D102" s="534"/>
      <c r="E102" s="15"/>
      <c r="F102"/>
      <c r="G102" s="79"/>
      <c r="H102" s="80"/>
      <c r="I102" s="16"/>
      <c r="J102" s="16"/>
      <c r="K102" s="16"/>
      <c r="L102" s="13"/>
      <c r="M102" s="13"/>
      <c r="N102" s="13"/>
      <c r="O102" s="18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</row>
    <row r="103" spans="1:149" s="3" customFormat="1" ht="25.15" customHeight="1" x14ac:dyDescent="0.25">
      <c r="A103" s="613" t="s">
        <v>159</v>
      </c>
      <c r="B103" s="614"/>
      <c r="C103" s="615"/>
      <c r="D103" s="517"/>
      <c r="E103" s="40"/>
      <c r="F103"/>
      <c r="G103" s="87"/>
      <c r="H103" s="80"/>
      <c r="I103" s="16"/>
      <c r="J103" s="16"/>
      <c r="K103" s="16"/>
      <c r="L103" s="13"/>
      <c r="M103" s="13"/>
      <c r="N103" s="13"/>
      <c r="O103" s="18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</row>
    <row r="104" spans="1:149" s="3" customFormat="1" ht="25.15" customHeight="1" x14ac:dyDescent="0.25">
      <c r="A104" s="645" t="s">
        <v>277</v>
      </c>
      <c r="B104" s="646"/>
      <c r="C104" s="647"/>
      <c r="D104" s="204">
        <f>100-D107</f>
        <v>99.2</v>
      </c>
      <c r="E104"/>
      <c r="F104" s="87"/>
      <c r="G104" s="80"/>
      <c r="H104" s="16"/>
      <c r="I104" s="16"/>
      <c r="J104" s="16"/>
      <c r="K104" s="16"/>
      <c r="L104" s="13"/>
      <c r="M104" s="13"/>
      <c r="N104" s="13"/>
      <c r="O104" s="18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</row>
    <row r="105" spans="1:149" s="3" customFormat="1" ht="25.15" customHeight="1" x14ac:dyDescent="0.25">
      <c r="A105" s="613" t="s">
        <v>117</v>
      </c>
      <c r="B105" s="614"/>
      <c r="C105" s="615"/>
      <c r="D105" s="516"/>
      <c r="E105" s="523"/>
      <c r="F105" s="29"/>
      <c r="G105" s="79"/>
      <c r="H105" s="80"/>
      <c r="I105" s="16"/>
      <c r="J105" s="16"/>
      <c r="K105" s="16"/>
      <c r="L105" s="13"/>
      <c r="M105" s="13"/>
      <c r="N105" s="13"/>
      <c r="O105" s="18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</row>
    <row r="106" spans="1:149" s="3" customFormat="1" ht="25.15" customHeight="1" x14ac:dyDescent="0.25">
      <c r="A106" s="613" t="s">
        <v>152</v>
      </c>
      <c r="B106" s="614"/>
      <c r="C106" s="615"/>
      <c r="D106" s="517"/>
      <c r="E106" s="524"/>
      <c r="F106" s="297">
        <f>D106+E106</f>
        <v>0</v>
      </c>
      <c r="G106" s="79"/>
      <c r="H106" s="80"/>
      <c r="I106" s="16"/>
      <c r="J106" s="16"/>
      <c r="K106" s="16"/>
      <c r="L106" s="13"/>
      <c r="M106" s="13"/>
      <c r="N106" s="13"/>
      <c r="O106" s="18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</row>
    <row r="107" spans="1:149" s="3" customFormat="1" ht="25.15" customHeight="1" x14ac:dyDescent="0.25">
      <c r="A107" s="658" t="s">
        <v>319</v>
      </c>
      <c r="B107" s="646"/>
      <c r="C107" s="647"/>
      <c r="D107" s="204">
        <v>0.8</v>
      </c>
      <c r="E107" s="96"/>
      <c r="F107"/>
      <c r="G107" s="79"/>
      <c r="H107" s="80"/>
      <c r="I107" s="16"/>
      <c r="J107" s="16"/>
      <c r="K107" s="16"/>
      <c r="L107" s="13"/>
      <c r="M107" s="13"/>
      <c r="N107" s="13"/>
      <c r="O107" s="18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</row>
    <row r="108" spans="1:149" s="3" customFormat="1" ht="25.15" customHeight="1" x14ac:dyDescent="0.25">
      <c r="A108" s="613" t="s">
        <v>320</v>
      </c>
      <c r="B108" s="614"/>
      <c r="C108" s="615"/>
      <c r="D108" s="525"/>
      <c r="E108" s="45"/>
      <c r="F108" s="40"/>
      <c r="G108" s="79"/>
      <c r="H108" s="80"/>
      <c r="I108" s="16"/>
      <c r="J108" s="16"/>
      <c r="K108" s="16"/>
      <c r="L108" s="13"/>
      <c r="M108" s="13"/>
      <c r="N108" s="13"/>
      <c r="O108" s="18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</row>
    <row r="109" spans="1:149" s="3" customFormat="1" ht="25.15" customHeight="1" x14ac:dyDescent="0.25">
      <c r="A109" s="608" t="s">
        <v>321</v>
      </c>
      <c r="B109" s="609"/>
      <c r="C109" s="610"/>
      <c r="D109" s="353">
        <f>D110-D103</f>
        <v>0</v>
      </c>
      <c r="E109" s="45"/>
      <c r="F109" s="41"/>
      <c r="G109" s="79"/>
      <c r="H109" s="249"/>
      <c r="I109" s="16"/>
      <c r="J109" s="16"/>
      <c r="K109" s="16"/>
      <c r="L109" s="13"/>
      <c r="M109" s="13"/>
      <c r="N109" s="13"/>
      <c r="O109" s="18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</row>
    <row r="110" spans="1:149" s="3" customFormat="1" ht="25.15" customHeight="1" thickBot="1" x14ac:dyDescent="0.3">
      <c r="A110" s="616" t="s">
        <v>191</v>
      </c>
      <c r="B110" s="617"/>
      <c r="C110" s="618"/>
      <c r="D110" s="526"/>
      <c r="E110" s="276"/>
      <c r="F110" s="41"/>
      <c r="G110" s="79"/>
      <c r="H110" s="80"/>
      <c r="I110" s="16"/>
      <c r="J110" s="16"/>
      <c r="K110" s="16"/>
      <c r="L110" s="13"/>
      <c r="M110" s="13"/>
      <c r="N110" s="13"/>
      <c r="O110" s="18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</row>
    <row r="111" spans="1:149" s="3" customFormat="1" ht="49.9" customHeight="1" x14ac:dyDescent="0.25">
      <c r="A111" s="648" t="s">
        <v>291</v>
      </c>
      <c r="B111" s="621" t="s">
        <v>10</v>
      </c>
      <c r="C111" s="611" t="s">
        <v>17</v>
      </c>
      <c r="D111" s="283" t="s">
        <v>37</v>
      </c>
      <c r="E111" s="283" t="s">
        <v>11</v>
      </c>
      <c r="F111" s="319" t="s">
        <v>34</v>
      </c>
      <c r="G111" s="573" t="s">
        <v>114</v>
      </c>
      <c r="H111" s="574"/>
      <c r="I111" s="81" t="s">
        <v>36</v>
      </c>
      <c r="J111" s="283" t="s">
        <v>35</v>
      </c>
      <c r="K111" s="569" t="s">
        <v>329</v>
      </c>
      <c r="L111" s="13"/>
      <c r="M111" s="13"/>
      <c r="N111" s="13"/>
      <c r="O111" s="18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</row>
    <row r="112" spans="1:149" s="3" customFormat="1" ht="25.15" customHeight="1" x14ac:dyDescent="0.25">
      <c r="A112" s="649"/>
      <c r="B112" s="622"/>
      <c r="C112" s="612"/>
      <c r="D112" s="299" t="s">
        <v>137</v>
      </c>
      <c r="E112" s="300" t="s">
        <v>121</v>
      </c>
      <c r="F112" s="285" t="s">
        <v>130</v>
      </c>
      <c r="G112" s="575" t="s">
        <v>193</v>
      </c>
      <c r="H112" s="576"/>
      <c r="I112" s="82" t="s">
        <v>187</v>
      </c>
      <c r="J112" s="17" t="s">
        <v>170</v>
      </c>
      <c r="K112" s="570"/>
      <c r="L112" s="13"/>
      <c r="M112" s="13"/>
      <c r="N112" s="13"/>
      <c r="O112" s="18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  <c r="ES112" s="13"/>
    </row>
    <row r="113" spans="1:149" s="3" customFormat="1" ht="49.9" customHeight="1" x14ac:dyDescent="0.25">
      <c r="A113" s="301" t="s">
        <v>94</v>
      </c>
      <c r="B113" s="623"/>
      <c r="C113" s="35" t="s">
        <v>118</v>
      </c>
      <c r="D113" s="302" t="s">
        <v>119</v>
      </c>
      <c r="E113" s="302" t="s">
        <v>120</v>
      </c>
      <c r="F113" s="302" t="s">
        <v>243</v>
      </c>
      <c r="G113" s="577" t="s">
        <v>145</v>
      </c>
      <c r="H113" s="578"/>
      <c r="I113" s="339" t="s">
        <v>188</v>
      </c>
      <c r="J113" s="324" t="s">
        <v>171</v>
      </c>
      <c r="K113" s="536" t="s">
        <v>259</v>
      </c>
      <c r="L113" s="13"/>
      <c r="M113" s="13"/>
      <c r="N113" s="13"/>
      <c r="O113" s="18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</row>
    <row r="114" spans="1:149" s="3" customFormat="1" ht="15" customHeight="1" x14ac:dyDescent="0.25">
      <c r="A114" s="177">
        <v>1</v>
      </c>
      <c r="B114" s="303" t="s">
        <v>3</v>
      </c>
      <c r="C114" s="37">
        <v>783400</v>
      </c>
      <c r="D114" s="343">
        <f>D107*$D$39/($D$29+$D$32)</f>
        <v>1.0000000000000002E-4</v>
      </c>
      <c r="E114" s="375">
        <f t="shared" ref="E114:E124" si="54">C114*D114/1000000</f>
        <v>7.8340000000000012E-5</v>
      </c>
      <c r="F114" s="376" t="e">
        <f ca="1">E114/$D$69*1000000</f>
        <v>#N/A</v>
      </c>
      <c r="G114" s="583" t="e">
        <f ca="1">(D108*$K$39+(D106+E106)*$L$12)</f>
        <v>#DIV/0!</v>
      </c>
      <c r="H114" s="584"/>
      <c r="I114" s="363" t="e">
        <f ca="1">G114/$J$119*1000000</f>
        <v>#DIV/0!</v>
      </c>
      <c r="J114" s="371" t="e">
        <f t="shared" ref="J114:J123" ca="1" si="55">G114/C114*1000000</f>
        <v>#DIV/0!</v>
      </c>
      <c r="K114" s="325" t="e">
        <f ca="1">G114/AVERAGE($D$109:$E$109)</f>
        <v>#DIV/0!</v>
      </c>
      <c r="L114" s="13"/>
      <c r="M114" s="13"/>
      <c r="N114" s="13"/>
      <c r="O114" s="18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</row>
    <row r="115" spans="1:149" s="3" customFormat="1" ht="15" customHeight="1" x14ac:dyDescent="0.25">
      <c r="A115" s="177">
        <v>2</v>
      </c>
      <c r="B115" s="93" t="s">
        <v>5</v>
      </c>
      <c r="C115" s="9">
        <v>934200</v>
      </c>
      <c r="D115" s="344">
        <f>D107*$D$40/($D$29+$D$32)</f>
        <v>1.0000000000000002E-4</v>
      </c>
      <c r="E115" s="377">
        <f t="shared" si="54"/>
        <v>9.342000000000001E-5</v>
      </c>
      <c r="F115" s="378" t="e">
        <f ca="1">E115/$D$69*1000000</f>
        <v>#N/A</v>
      </c>
      <c r="G115" s="585" t="e">
        <f ca="1">(D108*$K$40+(D106+E106)*$L$13)</f>
        <v>#DIV/0!</v>
      </c>
      <c r="H115" s="586"/>
      <c r="I115" s="361" t="e">
        <f t="shared" ref="I115:I123" ca="1" si="56">G115/$J$119*1000000</f>
        <v>#DIV/0!</v>
      </c>
      <c r="J115" s="372" t="e">
        <f t="shared" ca="1" si="55"/>
        <v>#DIV/0!</v>
      </c>
      <c r="K115" s="326" t="e">
        <f t="shared" ref="K115:K124" ca="1" si="57">G115/AVERAGE($D$109:$E$109)</f>
        <v>#DIV/0!</v>
      </c>
      <c r="L115" s="13"/>
      <c r="M115" s="13"/>
      <c r="N115" s="13"/>
      <c r="O115" s="18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</row>
    <row r="116" spans="1:149" s="3" customFormat="1" ht="15" customHeight="1" x14ac:dyDescent="0.25">
      <c r="A116" s="177">
        <v>3</v>
      </c>
      <c r="B116" s="93" t="s">
        <v>2</v>
      </c>
      <c r="C116" s="9">
        <v>900300</v>
      </c>
      <c r="D116" s="344">
        <f>D107*$D$41/($D$29+$D$32)</f>
        <v>1.0000000000000002E-4</v>
      </c>
      <c r="E116" s="379">
        <f t="shared" si="54"/>
        <v>9.0030000000000017E-5</v>
      </c>
      <c r="F116" s="378" t="e">
        <f ca="1">E116/$D$69*1000000</f>
        <v>#N/A</v>
      </c>
      <c r="G116" s="585" t="e">
        <f ca="1">(D108*$K$41+(D106+E106)*$L$14)</f>
        <v>#DIV/0!</v>
      </c>
      <c r="H116" s="586"/>
      <c r="I116" s="361" t="e">
        <f t="shared" ca="1" si="56"/>
        <v>#DIV/0!</v>
      </c>
      <c r="J116" s="372" t="e">
        <f t="shared" ca="1" si="55"/>
        <v>#DIV/0!</v>
      </c>
      <c r="K116" s="326" t="e">
        <f t="shared" ca="1" si="57"/>
        <v>#DIV/0!</v>
      </c>
      <c r="L116" s="13"/>
      <c r="M116" s="13"/>
      <c r="N116" s="13"/>
      <c r="O116" s="18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</row>
    <row r="117" spans="1:149" s="3" customFormat="1" ht="15" customHeight="1" x14ac:dyDescent="0.25">
      <c r="A117" s="177">
        <v>4</v>
      </c>
      <c r="B117" s="93" t="s">
        <v>1</v>
      </c>
      <c r="C117" s="9">
        <v>791800</v>
      </c>
      <c r="D117" s="344">
        <f>D107*$D$42/($D$29+$D$32)</f>
        <v>1.0000000000000002E-4</v>
      </c>
      <c r="E117" s="379">
        <f t="shared" si="54"/>
        <v>7.9180000000000025E-5</v>
      </c>
      <c r="F117" s="378" t="e">
        <f ca="1">E117/$D$69*1000000</f>
        <v>#N/A</v>
      </c>
      <c r="G117" s="585" t="e">
        <f ca="1">(D108*$K$42+(D106+E106)*$L$15)</f>
        <v>#DIV/0!</v>
      </c>
      <c r="H117" s="586"/>
      <c r="I117" s="361" t="e">
        <f t="shared" ca="1" si="56"/>
        <v>#DIV/0!</v>
      </c>
      <c r="J117" s="372" t="e">
        <f t="shared" ca="1" si="55"/>
        <v>#DIV/0!</v>
      </c>
      <c r="K117" s="326" t="e">
        <f t="shared" ca="1" si="57"/>
        <v>#DIV/0!</v>
      </c>
      <c r="L117" s="13"/>
      <c r="M117" s="13"/>
      <c r="N117" s="13"/>
      <c r="O117" s="18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</row>
    <row r="118" spans="1:149" s="3" customFormat="1" ht="15" customHeight="1" x14ac:dyDescent="0.25">
      <c r="A118" s="177">
        <v>5</v>
      </c>
      <c r="B118" s="93" t="s">
        <v>6</v>
      </c>
      <c r="C118" s="285">
        <v>785000</v>
      </c>
      <c r="D118" s="380">
        <f>D107*$D$43/($D$29+$D$32)</f>
        <v>1.0000000000000002E-4</v>
      </c>
      <c r="E118" s="379">
        <f t="shared" si="54"/>
        <v>7.8500000000000011E-5</v>
      </c>
      <c r="F118" s="378" t="e">
        <f ca="1">E118/$D$69*1000000</f>
        <v>#N/A</v>
      </c>
      <c r="G118" s="585" t="e">
        <f ca="1">(D108*$K$43+(D106+E106)*$L$16)</f>
        <v>#DIV/0!</v>
      </c>
      <c r="H118" s="586"/>
      <c r="I118" s="361" t="e">
        <f t="shared" ca="1" si="56"/>
        <v>#DIV/0!</v>
      </c>
      <c r="J118" s="372" t="e">
        <f t="shared" ca="1" si="55"/>
        <v>#DIV/0!</v>
      </c>
      <c r="K118" s="326" t="e">
        <f t="shared" ca="1" si="57"/>
        <v>#DIV/0!</v>
      </c>
      <c r="L118" s="13"/>
      <c r="M118" s="13"/>
      <c r="N118" s="13"/>
      <c r="O118" s="18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</row>
    <row r="119" spans="1:149" s="3" customFormat="1" ht="15" customHeight="1" x14ac:dyDescent="0.25">
      <c r="A119" s="170" t="s">
        <v>93</v>
      </c>
      <c r="B119" s="94" t="s">
        <v>14</v>
      </c>
      <c r="C119" s="43">
        <v>789270</v>
      </c>
      <c r="D119" s="345" t="e">
        <f ca="1">D124*$C$6/100</f>
        <v>#N/A</v>
      </c>
      <c r="E119" s="311" t="e">
        <f t="shared" ca="1" si="54"/>
        <v>#N/A</v>
      </c>
      <c r="F119" s="381">
        <v>789270</v>
      </c>
      <c r="G119" s="588" t="e">
        <f ca="1">G124*$C$7</f>
        <v>#N/A</v>
      </c>
      <c r="H119" s="589"/>
      <c r="I119" s="357" t="e">
        <f t="shared" ca="1" si="56"/>
        <v>#N/A</v>
      </c>
      <c r="J119" s="108" t="e">
        <f t="shared" ca="1" si="55"/>
        <v>#N/A</v>
      </c>
      <c r="K119" s="327" t="e">
        <f t="shared" ca="1" si="57"/>
        <v>#N/A</v>
      </c>
      <c r="L119" s="13"/>
      <c r="M119" s="13"/>
      <c r="N119" s="13"/>
      <c r="O119" s="18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</row>
    <row r="120" spans="1:149" s="3" customFormat="1" ht="15" customHeight="1" x14ac:dyDescent="0.25">
      <c r="A120" s="177">
        <v>6</v>
      </c>
      <c r="B120" s="93" t="s">
        <v>7</v>
      </c>
      <c r="C120" s="9">
        <v>803000</v>
      </c>
      <c r="D120" s="344">
        <f>D107*$D$45/($D$29+$D$32)</f>
        <v>1.0000000000000002E-4</v>
      </c>
      <c r="E120" s="379">
        <f t="shared" si="54"/>
        <v>8.0300000000000014E-5</v>
      </c>
      <c r="F120" s="382" t="e">
        <f ca="1">E120/$D$69*1000000</f>
        <v>#N/A</v>
      </c>
      <c r="G120" s="585" t="e">
        <f ca="1">(D108*$K$45+(D106+E106)*$L$18)</f>
        <v>#DIV/0!</v>
      </c>
      <c r="H120" s="586"/>
      <c r="I120" s="361" t="e">
        <f t="shared" ca="1" si="56"/>
        <v>#DIV/0!</v>
      </c>
      <c r="J120" s="372" t="e">
        <f t="shared" ca="1" si="55"/>
        <v>#DIV/0!</v>
      </c>
      <c r="K120" s="326" t="e">
        <f t="shared" ca="1" si="57"/>
        <v>#DIV/0!</v>
      </c>
      <c r="L120" s="13"/>
      <c r="M120" s="13"/>
      <c r="N120" s="13"/>
      <c r="O120" s="18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</row>
    <row r="121" spans="1:149" s="3" customFormat="1" ht="15" customHeight="1" x14ac:dyDescent="0.25">
      <c r="A121" s="177">
        <v>7</v>
      </c>
      <c r="B121" s="93" t="s">
        <v>0</v>
      </c>
      <c r="C121" s="9">
        <v>801800</v>
      </c>
      <c r="D121" s="344">
        <f>D107*$D$46/($D$29+$D$32)</f>
        <v>1.0000000000000002E-4</v>
      </c>
      <c r="E121" s="379">
        <f t="shared" si="54"/>
        <v>8.0180000000000022E-5</v>
      </c>
      <c r="F121" s="378" t="e">
        <f ca="1">E121/$D$69*1000000</f>
        <v>#N/A</v>
      </c>
      <c r="G121" s="585" t="e">
        <f ca="1">(D108*$K$46+(D106+E106)*$L$19)</f>
        <v>#DIV/0!</v>
      </c>
      <c r="H121" s="586"/>
      <c r="I121" s="361" t="e">
        <f t="shared" ca="1" si="56"/>
        <v>#DIV/0!</v>
      </c>
      <c r="J121" s="372" t="e">
        <f t="shared" ca="1" si="55"/>
        <v>#DIV/0!</v>
      </c>
      <c r="K121" s="326" t="e">
        <f t="shared" ca="1" si="57"/>
        <v>#DIV/0!</v>
      </c>
      <c r="L121" s="13"/>
      <c r="M121" s="13"/>
      <c r="N121" s="13"/>
      <c r="O121" s="18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/>
      <c r="EG121" s="13"/>
      <c r="EH121" s="13"/>
      <c r="EI121" s="13"/>
      <c r="EJ121" s="13"/>
      <c r="EK121" s="13"/>
      <c r="EL121" s="13"/>
      <c r="EM121" s="13"/>
      <c r="EN121" s="13"/>
      <c r="EO121" s="13"/>
      <c r="EP121" s="13"/>
      <c r="EQ121" s="13"/>
      <c r="ER121" s="13"/>
      <c r="ES121" s="13"/>
    </row>
    <row r="122" spans="1:149" s="3" customFormat="1" ht="15" customHeight="1" x14ac:dyDescent="0.25">
      <c r="A122" s="177">
        <v>8</v>
      </c>
      <c r="B122" s="93" t="s">
        <v>8</v>
      </c>
      <c r="C122" s="9">
        <v>809800</v>
      </c>
      <c r="D122" s="344">
        <f>D107*$D$47/($D$29+$D$32)</f>
        <v>1.0000000000000002E-4</v>
      </c>
      <c r="E122" s="379">
        <f t="shared" si="54"/>
        <v>8.0980000000000014E-5</v>
      </c>
      <c r="F122" s="378" t="e">
        <f ca="1">E122/$D$69*1000000</f>
        <v>#N/A</v>
      </c>
      <c r="G122" s="585" t="e">
        <f ca="1">(D108*$K$47+(D106+E106)*$L$20)</f>
        <v>#DIV/0!</v>
      </c>
      <c r="H122" s="586"/>
      <c r="I122" s="361" t="e">
        <f t="shared" ca="1" si="56"/>
        <v>#DIV/0!</v>
      </c>
      <c r="J122" s="372" t="e">
        <f t="shared" ca="1" si="55"/>
        <v>#DIV/0!</v>
      </c>
      <c r="K122" s="326" t="e">
        <f t="shared" ca="1" si="57"/>
        <v>#DIV/0!</v>
      </c>
      <c r="L122" s="13"/>
      <c r="M122" s="13"/>
      <c r="N122" s="13"/>
      <c r="O122" s="18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</row>
    <row r="123" spans="1:149" s="3" customFormat="1" ht="15" customHeight="1" thickBot="1" x14ac:dyDescent="0.3">
      <c r="A123" s="178">
        <v>9</v>
      </c>
      <c r="B123" s="312" t="s">
        <v>9</v>
      </c>
      <c r="C123" s="8">
        <v>815200</v>
      </c>
      <c r="D123" s="374">
        <f>D107*$D$48/($D$29+$D$32)</f>
        <v>1.0000000000000002E-4</v>
      </c>
      <c r="E123" s="379">
        <f t="shared" si="54"/>
        <v>8.1520000000000006E-5</v>
      </c>
      <c r="F123" s="383" t="e">
        <f ca="1">E123/$D$69*1000000</f>
        <v>#N/A</v>
      </c>
      <c r="G123" s="650" t="e">
        <f ca="1">(D108*$K$48+(D106+E106)*$L$21)</f>
        <v>#DIV/0!</v>
      </c>
      <c r="H123" s="651"/>
      <c r="I123" s="362" t="e">
        <f t="shared" ca="1" si="56"/>
        <v>#DIV/0!</v>
      </c>
      <c r="J123" s="373" t="e">
        <f t="shared" ca="1" si="55"/>
        <v>#DIV/0!</v>
      </c>
      <c r="K123" s="328" t="e">
        <f t="shared" ca="1" si="57"/>
        <v>#DIV/0!</v>
      </c>
      <c r="L123" s="13"/>
      <c r="M123" s="13"/>
      <c r="N123" s="13"/>
      <c r="O123" s="18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</row>
    <row r="124" spans="1:149" s="3" customFormat="1" ht="15" customHeight="1" thickBot="1" x14ac:dyDescent="0.3">
      <c r="A124" s="314" t="s">
        <v>110</v>
      </c>
      <c r="B124" s="315" t="s">
        <v>278</v>
      </c>
      <c r="C124" s="293" t="e">
        <f ca="1">$E$22</f>
        <v>#N/A</v>
      </c>
      <c r="D124" s="385">
        <f>D104+D107*$D$50</f>
        <v>99.999099999999999</v>
      </c>
      <c r="E124" s="20" t="e">
        <f t="shared" ca="1" si="54"/>
        <v>#N/A</v>
      </c>
      <c r="F124" s="21" t="s">
        <v>339</v>
      </c>
      <c r="G124" s="625">
        <f>(D108*$K$49+D106+E106)</f>
        <v>0</v>
      </c>
      <c r="H124" s="626"/>
      <c r="I124" s="101" t="str">
        <f>F124</f>
        <v>2-5 мг/л АА</v>
      </c>
      <c r="J124" s="21"/>
      <c r="K124" s="329" t="e">
        <f t="shared" si="57"/>
        <v>#DIV/0!</v>
      </c>
      <c r="L124" s="13"/>
      <c r="M124" s="13"/>
      <c r="N124" s="13"/>
      <c r="O124" s="18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</row>
    <row r="125" spans="1:149" s="3" customFormat="1" ht="25.15" customHeight="1" thickTop="1" thickBot="1" x14ac:dyDescent="0.3">
      <c r="A125" s="317" t="s">
        <v>136</v>
      </c>
      <c r="B125" s="656" t="s">
        <v>322</v>
      </c>
      <c r="C125" s="657"/>
      <c r="D125" s="384">
        <f>D124/(D104+D107)</f>
        <v>0.99999099999999996</v>
      </c>
      <c r="E125" s="86"/>
      <c r="F125" s="97"/>
      <c r="G125" s="624" t="s">
        <v>163</v>
      </c>
      <c r="H125" s="624"/>
      <c r="I125" s="98"/>
      <c r="J125" s="44"/>
      <c r="K125" s="330"/>
      <c r="L125" s="16"/>
      <c r="M125" s="18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</row>
    <row r="126" spans="1:149" s="3" customFormat="1" ht="30" customHeight="1" thickTop="1" x14ac:dyDescent="0.25">
      <c r="A126" s="627" t="s">
        <v>279</v>
      </c>
      <c r="B126" s="628"/>
      <c r="C126" s="628"/>
      <c r="D126" s="634"/>
      <c r="E126" s="15"/>
      <c r="F126"/>
      <c r="G126" s="79"/>
      <c r="H126" s="80"/>
      <c r="I126" s="16"/>
      <c r="J126" s="16"/>
      <c r="K126" s="16"/>
      <c r="L126" s="16"/>
      <c r="M126" s="18"/>
      <c r="N126" s="13"/>
      <c r="O126" s="13"/>
      <c r="P126" s="13"/>
      <c r="Q126" s="18"/>
      <c r="R126" s="13"/>
      <c r="AJ126" s="10"/>
    </row>
    <row r="127" spans="1:149" s="10" customFormat="1" ht="25.15" customHeight="1" x14ac:dyDescent="0.25">
      <c r="A127" s="613" t="s">
        <v>280</v>
      </c>
      <c r="B127" s="614"/>
      <c r="C127" s="615"/>
      <c r="D127" s="534"/>
      <c r="E127" s="15"/>
      <c r="F127"/>
      <c r="G127" s="79"/>
      <c r="H127" s="80"/>
      <c r="I127" s="16"/>
      <c r="J127" s="16"/>
      <c r="K127" s="16"/>
      <c r="L127" s="16"/>
      <c r="M127" s="18"/>
      <c r="N127" s="13"/>
      <c r="O127" s="13"/>
      <c r="P127" s="13"/>
      <c r="Q127" s="18"/>
      <c r="R127" s="13"/>
      <c r="S127" s="3"/>
      <c r="T127" s="3"/>
      <c r="U127" s="3"/>
      <c r="V127" s="3"/>
      <c r="AJ127" s="3"/>
    </row>
    <row r="128" spans="1:149" s="3" customFormat="1" ht="25.15" customHeight="1" x14ac:dyDescent="0.25">
      <c r="A128" s="613" t="s">
        <v>159</v>
      </c>
      <c r="B128" s="614"/>
      <c r="C128" s="615"/>
      <c r="D128" s="517"/>
      <c r="E128" s="40"/>
      <c r="F128"/>
      <c r="G128" s="87"/>
      <c r="H128" s="80"/>
      <c r="I128" s="16"/>
      <c r="J128" s="16"/>
      <c r="K128" s="16"/>
      <c r="L128" s="18"/>
      <c r="M128" s="13"/>
      <c r="N128" s="13"/>
      <c r="O128" s="13"/>
      <c r="P128" s="18"/>
      <c r="Q128" s="18"/>
      <c r="R128" s="13"/>
    </row>
    <row r="129" spans="1:149" s="3" customFormat="1" ht="25.15" customHeight="1" x14ac:dyDescent="0.25">
      <c r="A129" s="645" t="s">
        <v>281</v>
      </c>
      <c r="B129" s="646"/>
      <c r="C129" s="647"/>
      <c r="D129" s="204">
        <f>100-D132</f>
        <v>90</v>
      </c>
      <c r="E129"/>
      <c r="F129" s="87"/>
      <c r="G129" s="80"/>
      <c r="H129" s="16"/>
      <c r="I129" s="16"/>
      <c r="J129" s="16"/>
      <c r="K129" s="16"/>
      <c r="L129" s="16"/>
      <c r="M129" s="18"/>
      <c r="N129" s="13"/>
      <c r="O129" s="13"/>
      <c r="P129" s="13"/>
      <c r="Q129" s="13"/>
    </row>
    <row r="130" spans="1:149" s="3" customFormat="1" ht="25.15" customHeight="1" x14ac:dyDescent="0.25">
      <c r="A130" s="613" t="s">
        <v>117</v>
      </c>
      <c r="B130" s="614"/>
      <c r="C130" s="615"/>
      <c r="D130" s="516"/>
      <c r="E130" s="523"/>
      <c r="F130" s="296"/>
      <c r="G130" s="79"/>
      <c r="H130" s="80"/>
      <c r="I130" s="16"/>
      <c r="J130" s="16"/>
      <c r="K130" s="16"/>
      <c r="L130" s="16"/>
      <c r="M130" s="18"/>
      <c r="N130" s="13"/>
      <c r="O130" s="13"/>
      <c r="P130" s="13"/>
      <c r="Q130" s="18"/>
      <c r="R130" s="13"/>
    </row>
    <row r="131" spans="1:149" s="3" customFormat="1" ht="25.15" customHeight="1" x14ac:dyDescent="0.25">
      <c r="A131" s="613" t="s">
        <v>151</v>
      </c>
      <c r="B131" s="614"/>
      <c r="C131" s="615"/>
      <c r="D131" s="517"/>
      <c r="E131" s="524"/>
      <c r="F131" s="297">
        <f>D131+E131</f>
        <v>0</v>
      </c>
      <c r="G131" s="79"/>
      <c r="H131" s="80"/>
      <c r="I131" s="16"/>
      <c r="J131" s="16"/>
      <c r="K131" s="16"/>
      <c r="L131" s="16"/>
      <c r="M131" s="18"/>
      <c r="N131" s="13"/>
      <c r="O131" s="13"/>
      <c r="P131" s="13"/>
      <c r="Q131" s="18"/>
      <c r="R131" s="13"/>
    </row>
    <row r="132" spans="1:149" s="3" customFormat="1" ht="25.15" customHeight="1" x14ac:dyDescent="0.25">
      <c r="A132" s="658" t="s">
        <v>302</v>
      </c>
      <c r="B132" s="646"/>
      <c r="C132" s="647"/>
      <c r="D132" s="204">
        <v>10</v>
      </c>
      <c r="E132" s="96"/>
      <c r="F132"/>
      <c r="G132" s="79"/>
      <c r="H132" s="80"/>
      <c r="I132" s="16"/>
      <c r="J132" s="16"/>
      <c r="K132" s="16"/>
      <c r="L132" s="16"/>
      <c r="M132" s="18"/>
      <c r="N132" s="13"/>
      <c r="O132" s="13"/>
      <c r="P132" s="13"/>
      <c r="Q132" s="18"/>
      <c r="R132" s="13"/>
    </row>
    <row r="133" spans="1:149" s="3" customFormat="1" ht="25.15" customHeight="1" x14ac:dyDescent="0.25">
      <c r="A133" s="613" t="s">
        <v>309</v>
      </c>
      <c r="B133" s="614"/>
      <c r="C133" s="615"/>
      <c r="D133" s="527"/>
      <c r="E133" s="45"/>
      <c r="F133" s="40"/>
      <c r="G133" s="79"/>
      <c r="H133" s="80"/>
      <c r="I133" s="16"/>
      <c r="J133" s="16"/>
      <c r="K133" s="16"/>
      <c r="L133" s="16"/>
      <c r="M133" s="18"/>
      <c r="N133" s="13"/>
      <c r="O133" s="13"/>
      <c r="P133" s="13"/>
      <c r="Q133" s="18"/>
      <c r="R133" s="13"/>
    </row>
    <row r="134" spans="1:149" s="3" customFormat="1" ht="25.15" customHeight="1" x14ac:dyDescent="0.25">
      <c r="A134" s="608" t="s">
        <v>310</v>
      </c>
      <c r="B134" s="609"/>
      <c r="C134" s="610"/>
      <c r="D134" s="353">
        <f>D135-D128</f>
        <v>0</v>
      </c>
      <c r="E134" s="45"/>
      <c r="F134" s="41"/>
      <c r="G134" s="106"/>
      <c r="H134" s="249"/>
      <c r="I134" s="16"/>
      <c r="J134" s="16"/>
      <c r="K134" s="16"/>
      <c r="L134" s="16"/>
      <c r="M134" s="18"/>
      <c r="N134" s="13"/>
      <c r="O134" s="13"/>
      <c r="P134" s="13"/>
      <c r="Q134" s="18"/>
      <c r="R134" s="13"/>
    </row>
    <row r="135" spans="1:149" s="3" customFormat="1" ht="25.15" customHeight="1" thickBot="1" x14ac:dyDescent="0.3">
      <c r="A135" s="616" t="s">
        <v>191</v>
      </c>
      <c r="B135" s="617"/>
      <c r="C135" s="618"/>
      <c r="D135" s="526"/>
      <c r="E135" s="276"/>
      <c r="F135" s="41"/>
      <c r="G135" s="79"/>
      <c r="H135" s="80"/>
      <c r="I135" s="16"/>
      <c r="J135" s="16"/>
      <c r="K135" s="16"/>
      <c r="Q135" s="18"/>
      <c r="R135" s="13"/>
    </row>
    <row r="136" spans="1:149" s="3" customFormat="1" ht="49.9" customHeight="1" x14ac:dyDescent="0.25">
      <c r="A136" s="648" t="s">
        <v>292</v>
      </c>
      <c r="B136" s="621" t="s">
        <v>10</v>
      </c>
      <c r="C136" s="611" t="s">
        <v>17</v>
      </c>
      <c r="D136" s="283" t="s">
        <v>37</v>
      </c>
      <c r="E136" s="283" t="s">
        <v>11</v>
      </c>
      <c r="F136" s="319" t="s">
        <v>105</v>
      </c>
      <c r="G136" s="573" t="s">
        <v>114</v>
      </c>
      <c r="H136" s="574"/>
      <c r="I136" s="81" t="s">
        <v>36</v>
      </c>
      <c r="J136" s="283" t="s">
        <v>35</v>
      </c>
      <c r="K136" s="569" t="s">
        <v>328</v>
      </c>
    </row>
    <row r="137" spans="1:149" s="3" customFormat="1" ht="25.15" customHeight="1" x14ac:dyDescent="0.25">
      <c r="A137" s="649"/>
      <c r="B137" s="622"/>
      <c r="C137" s="612"/>
      <c r="D137" s="299" t="s">
        <v>140</v>
      </c>
      <c r="E137" s="300" t="s">
        <v>121</v>
      </c>
      <c r="F137" s="285" t="s">
        <v>130</v>
      </c>
      <c r="G137" s="575" t="s">
        <v>179</v>
      </c>
      <c r="H137" s="576"/>
      <c r="I137" s="82" t="s">
        <v>180</v>
      </c>
      <c r="J137" s="17" t="s">
        <v>166</v>
      </c>
      <c r="K137" s="570"/>
    </row>
    <row r="138" spans="1:149" s="3" customFormat="1" ht="49.9" customHeight="1" x14ac:dyDescent="0.25">
      <c r="A138" s="301" t="s">
        <v>94</v>
      </c>
      <c r="B138" s="623"/>
      <c r="C138" s="35" t="s">
        <v>118</v>
      </c>
      <c r="D138" s="302" t="s">
        <v>119</v>
      </c>
      <c r="E138" s="302" t="s">
        <v>120</v>
      </c>
      <c r="F138" s="302" t="s">
        <v>243</v>
      </c>
      <c r="G138" s="661" t="s">
        <v>146</v>
      </c>
      <c r="H138" s="662"/>
      <c r="I138" s="339" t="s">
        <v>178</v>
      </c>
      <c r="J138" s="324" t="s">
        <v>167</v>
      </c>
      <c r="K138" s="536" t="s">
        <v>258</v>
      </c>
      <c r="L138" s="13"/>
      <c r="M138" s="13"/>
      <c r="N138" s="13"/>
      <c r="O138" s="13"/>
      <c r="P138" s="13"/>
    </row>
    <row r="139" spans="1:149" s="3" customFormat="1" ht="15" customHeight="1" x14ac:dyDescent="0.25">
      <c r="A139" s="177">
        <v>1</v>
      </c>
      <c r="B139" s="303" t="s">
        <v>3</v>
      </c>
      <c r="C139" s="37">
        <v>783400</v>
      </c>
      <c r="D139" s="304">
        <f>$D$132*D12/($D$22+$D$24)</f>
        <v>2.5000000000000001E-2</v>
      </c>
      <c r="E139" s="305">
        <f>C139*D139/1000000</f>
        <v>1.9585000000000002E-2</v>
      </c>
      <c r="F139" s="320" t="e">
        <f ca="1">E139/$D$44*1000000</f>
        <v>#N/A</v>
      </c>
      <c r="G139" s="579" t="e">
        <f ca="1">$D$133*S12+$F$131*L12</f>
        <v>#DIV/0!</v>
      </c>
      <c r="H139" s="663"/>
      <c r="I139" s="88" t="e">
        <f ca="1">G139/$J$144*1000000</f>
        <v>#DIV/0!</v>
      </c>
      <c r="J139" s="102" t="e">
        <f t="shared" ref="J139:J148" ca="1" si="58">G139/C139*1000000</f>
        <v>#DIV/0!</v>
      </c>
      <c r="K139" s="332" t="e">
        <f ca="1">G139/AVERAGE($D$134:$E$134)</f>
        <v>#DIV/0!</v>
      </c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</row>
    <row r="140" spans="1:149" s="3" customFormat="1" ht="15" customHeight="1" x14ac:dyDescent="0.25">
      <c r="A140" s="177">
        <v>2</v>
      </c>
      <c r="B140" s="93" t="s">
        <v>5</v>
      </c>
      <c r="C140" s="9">
        <v>934200</v>
      </c>
      <c r="D140" s="306">
        <f t="shared" ref="D140:D148" si="59">$D$132*D13/($D$22+$D$24)</f>
        <v>2.5000000000000001E-2</v>
      </c>
      <c r="E140" s="307">
        <f t="shared" ref="E140:E148" si="60">C140*D140/1000000</f>
        <v>2.3355000000000001E-2</v>
      </c>
      <c r="F140" s="321" t="e">
        <f ca="1">E140/$D$44*1000000</f>
        <v>#N/A</v>
      </c>
      <c r="G140" s="571" t="e">
        <f ca="1">$D$133*S13+$F$131*L13</f>
        <v>#DIV/0!</v>
      </c>
      <c r="H140" s="659"/>
      <c r="I140" s="89" t="e">
        <f t="shared" ref="I140:I148" ca="1" si="61">G140/$J$144*1000000</f>
        <v>#DIV/0!</v>
      </c>
      <c r="J140" s="103" t="e">
        <f t="shared" ca="1" si="58"/>
        <v>#DIV/0!</v>
      </c>
      <c r="K140" s="333" t="e">
        <f t="shared" ref="K140:K149" ca="1" si="62">G140/AVERAGE($D$134:$E$134)</f>
        <v>#DIV/0!</v>
      </c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AJ140" s="13"/>
    </row>
    <row r="141" spans="1:149" s="3" customFormat="1" ht="15" customHeight="1" x14ac:dyDescent="0.25">
      <c r="A141" s="177">
        <v>3</v>
      </c>
      <c r="B141" s="93" t="s">
        <v>2</v>
      </c>
      <c r="C141" s="9">
        <v>900300</v>
      </c>
      <c r="D141" s="306">
        <f t="shared" si="59"/>
        <v>2.5000000000000001E-2</v>
      </c>
      <c r="E141" s="308">
        <f t="shared" si="60"/>
        <v>2.25075E-2</v>
      </c>
      <c r="F141" s="322" t="e">
        <f ca="1">E141/$D$44*1000000</f>
        <v>#N/A</v>
      </c>
      <c r="G141" s="571" t="e">
        <f ca="1">$D$133*S14+$F$131*L14</f>
        <v>#DIV/0!</v>
      </c>
      <c r="H141" s="659"/>
      <c r="I141" s="89" t="e">
        <f t="shared" ca="1" si="61"/>
        <v>#DIV/0!</v>
      </c>
      <c r="J141" s="103" t="e">
        <f t="shared" ca="1" si="58"/>
        <v>#DIV/0!</v>
      </c>
      <c r="K141" s="333" t="e">
        <f t="shared" ca="1" si="62"/>
        <v>#DIV/0!</v>
      </c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</row>
    <row r="142" spans="1:149" s="3" customFormat="1" ht="15" customHeight="1" x14ac:dyDescent="0.25">
      <c r="A142" s="177">
        <v>4</v>
      </c>
      <c r="B142" s="93" t="s">
        <v>1</v>
      </c>
      <c r="C142" s="9">
        <v>791800</v>
      </c>
      <c r="D142" s="306">
        <f t="shared" si="59"/>
        <v>2.5000000000000001E-2</v>
      </c>
      <c r="E142" s="308">
        <f t="shared" si="60"/>
        <v>1.9795E-2</v>
      </c>
      <c r="F142" s="321" t="e">
        <f ca="1">E142/$D$44*1000000</f>
        <v>#N/A</v>
      </c>
      <c r="G142" s="571" t="e">
        <f ca="1">$D$133*S15+$F$131*L15</f>
        <v>#DIV/0!</v>
      </c>
      <c r="H142" s="659"/>
      <c r="I142" s="89" t="e">
        <f t="shared" ca="1" si="61"/>
        <v>#DIV/0!</v>
      </c>
      <c r="J142" s="103" t="e">
        <f t="shared" ca="1" si="58"/>
        <v>#DIV/0!</v>
      </c>
      <c r="K142" s="333" t="e">
        <f t="shared" ca="1" si="62"/>
        <v>#DIV/0!</v>
      </c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</row>
    <row r="143" spans="1:149" s="3" customFormat="1" ht="15" customHeight="1" x14ac:dyDescent="0.25">
      <c r="A143" s="177">
        <v>5</v>
      </c>
      <c r="B143" s="93" t="s">
        <v>6</v>
      </c>
      <c r="C143" s="285">
        <v>785000</v>
      </c>
      <c r="D143" s="309">
        <f t="shared" si="59"/>
        <v>2.5000000000000001E-2</v>
      </c>
      <c r="E143" s="308">
        <f t="shared" si="60"/>
        <v>1.9625E-2</v>
      </c>
      <c r="F143" s="322" t="e">
        <f ca="1">E143/$D$44*1000000</f>
        <v>#N/A</v>
      </c>
      <c r="G143" s="571" t="e">
        <f t="shared" ref="G143" ca="1" si="63">$D$133*S16+$F$131*L16</f>
        <v>#DIV/0!</v>
      </c>
      <c r="H143" s="659"/>
      <c r="I143" s="89" t="e">
        <f t="shared" ca="1" si="61"/>
        <v>#DIV/0!</v>
      </c>
      <c r="J143" s="103" t="e">
        <f t="shared" ca="1" si="58"/>
        <v>#DIV/0!</v>
      </c>
      <c r="K143" s="333" t="e">
        <f t="shared" ca="1" si="62"/>
        <v>#DIV/0!</v>
      </c>
      <c r="L143" s="36"/>
      <c r="M143" s="36"/>
      <c r="N143" s="36"/>
      <c r="O143" s="36"/>
      <c r="P143" s="36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</row>
    <row r="144" spans="1:149" s="3" customFormat="1" ht="15" customHeight="1" x14ac:dyDescent="0.25">
      <c r="A144" s="170" t="s">
        <v>93</v>
      </c>
      <c r="B144" s="94" t="s">
        <v>4</v>
      </c>
      <c r="C144" s="43">
        <v>789270</v>
      </c>
      <c r="D144" s="310" t="e">
        <f ca="1">D149*$C$6/100</f>
        <v>#N/A</v>
      </c>
      <c r="E144" s="311" t="e">
        <f t="shared" ca="1" si="60"/>
        <v>#N/A</v>
      </c>
      <c r="F144" s="43">
        <v>789270</v>
      </c>
      <c r="G144" s="581" t="e">
        <f ca="1">G149*$C$7</f>
        <v>#DIV/0!</v>
      </c>
      <c r="H144" s="666"/>
      <c r="I144" s="512" t="e">
        <f t="shared" ca="1" si="61"/>
        <v>#DIV/0!</v>
      </c>
      <c r="J144" s="104" t="e">
        <f ca="1">G144/C144*1000000</f>
        <v>#DIV/0!</v>
      </c>
      <c r="K144" s="334" t="e">
        <f t="shared" ca="1" si="62"/>
        <v>#DIV/0!</v>
      </c>
      <c r="L144" s="13"/>
      <c r="M144" s="13"/>
      <c r="N144" s="13"/>
      <c r="O144" s="13"/>
      <c r="P144" s="13"/>
      <c r="Q144" s="36"/>
      <c r="R144" s="36"/>
      <c r="S144" s="36"/>
      <c r="T144" s="36"/>
      <c r="U144" s="36"/>
      <c r="V144" s="36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</row>
    <row r="145" spans="1:149" s="3" customFormat="1" ht="15" customHeight="1" x14ac:dyDescent="0.25">
      <c r="A145" s="177">
        <v>6</v>
      </c>
      <c r="B145" s="93" t="s">
        <v>7</v>
      </c>
      <c r="C145" s="9">
        <v>803000</v>
      </c>
      <c r="D145" s="306">
        <f t="shared" si="59"/>
        <v>2.5000000000000001E-2</v>
      </c>
      <c r="E145" s="308">
        <f t="shared" si="60"/>
        <v>2.0074999999999999E-2</v>
      </c>
      <c r="F145" s="321" t="e">
        <f ca="1">E145/$D$44*1000000</f>
        <v>#N/A</v>
      </c>
      <c r="G145" s="571" t="e">
        <f ca="1">$D$133*S18+$F$131*L18</f>
        <v>#DIV/0!</v>
      </c>
      <c r="H145" s="659"/>
      <c r="I145" s="89" t="e">
        <f t="shared" ca="1" si="61"/>
        <v>#DIV/0!</v>
      </c>
      <c r="J145" s="103" t="e">
        <f t="shared" ca="1" si="58"/>
        <v>#DIV/0!</v>
      </c>
      <c r="K145" s="333" t="e">
        <f t="shared" ca="1" si="62"/>
        <v>#DIV/0!</v>
      </c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36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</row>
    <row r="146" spans="1:149" s="25" customFormat="1" ht="15" customHeight="1" x14ac:dyDescent="0.25">
      <c r="A146" s="177">
        <v>7</v>
      </c>
      <c r="B146" s="93" t="s">
        <v>0</v>
      </c>
      <c r="C146" s="9">
        <v>801800</v>
      </c>
      <c r="D146" s="306">
        <f t="shared" si="59"/>
        <v>2.5000000000000001E-2</v>
      </c>
      <c r="E146" s="308">
        <f t="shared" si="60"/>
        <v>2.0045E-2</v>
      </c>
      <c r="F146" s="322" t="e">
        <f ca="1">E146/$D$44*1000000</f>
        <v>#N/A</v>
      </c>
      <c r="G146" s="571" t="e">
        <f ca="1">$D$133*S19+$F$131*L19</f>
        <v>#DIV/0!</v>
      </c>
      <c r="H146" s="659"/>
      <c r="I146" s="89" t="e">
        <f t="shared" ca="1" si="61"/>
        <v>#DIV/0!</v>
      </c>
      <c r="J146" s="103" t="e">
        <f t="shared" ca="1" si="58"/>
        <v>#DIV/0!</v>
      </c>
      <c r="K146" s="333" t="e">
        <f t="shared" ca="1" si="62"/>
        <v>#DIV/0!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13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  <c r="DH146" s="36"/>
      <c r="DI146" s="36"/>
      <c r="DJ146" s="36"/>
      <c r="DK146" s="36"/>
      <c r="DL146" s="36"/>
      <c r="DM146" s="36"/>
      <c r="DN146" s="36"/>
      <c r="DO146" s="36"/>
      <c r="DP146" s="36"/>
      <c r="DQ146" s="36"/>
      <c r="DR146" s="36"/>
      <c r="DS146" s="36"/>
      <c r="DT146" s="36"/>
      <c r="DU146" s="36"/>
      <c r="DV146" s="36"/>
      <c r="DW146" s="36"/>
      <c r="DX146" s="36"/>
      <c r="DY146" s="36"/>
      <c r="DZ146" s="36"/>
      <c r="EA146" s="36"/>
      <c r="EB146" s="36"/>
      <c r="EC146" s="36"/>
      <c r="ED146" s="36"/>
      <c r="EE146" s="36"/>
      <c r="EF146" s="36"/>
      <c r="EG146" s="36"/>
      <c r="EH146" s="36"/>
      <c r="EI146" s="36"/>
      <c r="EJ146" s="36"/>
      <c r="EK146" s="36"/>
      <c r="EL146" s="36"/>
      <c r="EM146" s="36"/>
      <c r="EN146" s="36"/>
      <c r="EO146" s="36"/>
      <c r="EP146" s="36"/>
      <c r="EQ146" s="36"/>
      <c r="ER146" s="36"/>
      <c r="ES146" s="36"/>
    </row>
    <row r="147" spans="1:149" s="3" customFormat="1" ht="15" customHeight="1" x14ac:dyDescent="0.25">
      <c r="A147" s="177">
        <v>8</v>
      </c>
      <c r="B147" s="93" t="s">
        <v>8</v>
      </c>
      <c r="C147" s="9">
        <v>809800</v>
      </c>
      <c r="D147" s="306">
        <f t="shared" si="59"/>
        <v>2.5000000000000001E-2</v>
      </c>
      <c r="E147" s="308">
        <f t="shared" si="60"/>
        <v>2.0244999999999999E-2</v>
      </c>
      <c r="F147" s="321" t="e">
        <f ca="1">E147/$D$44*1000000</f>
        <v>#N/A</v>
      </c>
      <c r="G147" s="571" t="e">
        <f ca="1">$D$133*S20+$F$131*L20</f>
        <v>#DIV/0!</v>
      </c>
      <c r="H147" s="659"/>
      <c r="I147" s="89" t="e">
        <f t="shared" ca="1" si="61"/>
        <v>#DIV/0!</v>
      </c>
      <c r="J147" s="103" t="e">
        <f t="shared" ca="1" si="58"/>
        <v>#DIV/0!</v>
      </c>
      <c r="K147" s="333" t="e">
        <f t="shared" ca="1" si="62"/>
        <v>#DIV/0!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</row>
    <row r="148" spans="1:149" s="3" customFormat="1" ht="15" customHeight="1" thickBot="1" x14ac:dyDescent="0.3">
      <c r="A148" s="178">
        <v>9</v>
      </c>
      <c r="B148" s="312" t="s">
        <v>9</v>
      </c>
      <c r="C148" s="8">
        <v>815200</v>
      </c>
      <c r="D148" s="313">
        <f t="shared" si="59"/>
        <v>2.5000000000000001E-2</v>
      </c>
      <c r="E148" s="308">
        <f t="shared" si="60"/>
        <v>2.0379999999999999E-2</v>
      </c>
      <c r="F148" s="322" t="e">
        <f ca="1">E148/$D$44*1000000</f>
        <v>#N/A</v>
      </c>
      <c r="G148" s="598" t="e">
        <f ca="1">$D$133*S21+$F$131*L21</f>
        <v>#DIV/0!</v>
      </c>
      <c r="H148" s="660"/>
      <c r="I148" s="90" t="e">
        <f t="shared" ca="1" si="61"/>
        <v>#DIV/0!</v>
      </c>
      <c r="J148" s="105" t="e">
        <f t="shared" ca="1" si="58"/>
        <v>#DIV/0!</v>
      </c>
      <c r="K148" s="335" t="e">
        <f t="shared" ca="1" si="62"/>
        <v>#DIV/0!</v>
      </c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3"/>
      <c r="DZ148" s="13"/>
      <c r="EA148" s="13"/>
      <c r="EB148" s="13"/>
      <c r="EC148" s="13"/>
      <c r="ED148" s="13"/>
      <c r="EE148" s="13"/>
      <c r="EF148" s="13"/>
      <c r="EG148" s="13"/>
      <c r="EH148" s="13"/>
      <c r="EI148" s="13"/>
      <c r="EJ148" s="13"/>
      <c r="EK148" s="13"/>
      <c r="EL148" s="13"/>
      <c r="EM148" s="13"/>
      <c r="EN148" s="13"/>
      <c r="EO148" s="13"/>
      <c r="EP148" s="13"/>
      <c r="EQ148" s="13"/>
      <c r="ER148" s="13"/>
      <c r="ES148" s="13"/>
    </row>
    <row r="149" spans="1:149" s="3" customFormat="1" ht="15" customHeight="1" thickBot="1" x14ac:dyDescent="0.3">
      <c r="A149" s="314" t="s">
        <v>110</v>
      </c>
      <c r="B149" s="315" t="s">
        <v>282</v>
      </c>
      <c r="C149" s="293" t="e">
        <f ca="1">$E$22</f>
        <v>#N/A</v>
      </c>
      <c r="D149" s="316">
        <f>D129+D132*$D$25</f>
        <v>99.775000000000006</v>
      </c>
      <c r="E149" s="20" t="e">
        <f ca="1">C149*D149/1000000</f>
        <v>#N/A</v>
      </c>
      <c r="F149" s="21" t="s">
        <v>129</v>
      </c>
      <c r="G149" s="625" t="e">
        <f>(D133*S22+F131)</f>
        <v>#DIV/0!</v>
      </c>
      <c r="H149" s="626"/>
      <c r="I149" s="101" t="str">
        <f>F149</f>
        <v>400-600 мг/л АА</v>
      </c>
      <c r="J149" s="21"/>
      <c r="K149" s="336" t="e">
        <f t="shared" si="62"/>
        <v>#DIV/0!</v>
      </c>
      <c r="L149" s="13"/>
      <c r="M149" s="13"/>
      <c r="N149" s="13"/>
      <c r="O149" s="18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</row>
    <row r="150" spans="1:149" s="3" customFormat="1" ht="25.15" customHeight="1" thickTop="1" thickBot="1" x14ac:dyDescent="0.3">
      <c r="A150" s="317" t="s">
        <v>142</v>
      </c>
      <c r="B150" s="594" t="s">
        <v>311</v>
      </c>
      <c r="C150" s="595"/>
      <c r="D150" s="318">
        <f>D149/(D129+D132)</f>
        <v>0.99775000000000003</v>
      </c>
      <c r="E150" s="86"/>
      <c r="F150" s="97"/>
      <c r="G150" s="624" t="s">
        <v>164</v>
      </c>
      <c r="H150" s="624"/>
      <c r="I150" s="98"/>
      <c r="J150" s="44"/>
      <c r="K150" s="330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</row>
    <row r="151" spans="1:149" s="3" customFormat="1" ht="30" customHeight="1" thickTop="1" x14ac:dyDescent="0.25">
      <c r="A151" s="627" t="s">
        <v>283</v>
      </c>
      <c r="B151" s="628"/>
      <c r="C151" s="628"/>
      <c r="D151" s="629"/>
      <c r="E151" s="15"/>
      <c r="F151"/>
      <c r="G151" s="79"/>
      <c r="H151" s="80"/>
      <c r="I151" s="16"/>
      <c r="J151" s="16"/>
      <c r="K151" s="16"/>
      <c r="R151" s="11"/>
      <c r="V151" s="2"/>
    </row>
    <row r="152" spans="1:149" s="3" customFormat="1" ht="25.15" customHeight="1" x14ac:dyDescent="0.25">
      <c r="A152" s="613" t="s">
        <v>284</v>
      </c>
      <c r="B152" s="614"/>
      <c r="C152" s="615"/>
      <c r="D152" s="534"/>
      <c r="E152" s="15"/>
      <c r="F152"/>
      <c r="G152" s="79"/>
      <c r="H152" s="80"/>
      <c r="I152" s="16"/>
      <c r="J152" s="16"/>
      <c r="K152" s="16"/>
      <c r="R152" s="11"/>
      <c r="V152" s="2"/>
    </row>
    <row r="153" spans="1:149" s="3" customFormat="1" ht="25.15" customHeight="1" x14ac:dyDescent="0.25">
      <c r="A153" s="613" t="s">
        <v>159</v>
      </c>
      <c r="B153" s="614"/>
      <c r="C153" s="615"/>
      <c r="D153" s="517"/>
      <c r="E153" s="40"/>
      <c r="F153"/>
      <c r="G153" s="87"/>
      <c r="H153" s="80"/>
      <c r="I153" s="16"/>
      <c r="J153" s="16"/>
      <c r="K153" s="16"/>
      <c r="R153" s="11"/>
      <c r="V153" s="2"/>
    </row>
    <row r="154" spans="1:149" s="3" customFormat="1" ht="25.15" customHeight="1" x14ac:dyDescent="0.25">
      <c r="A154" s="645" t="s">
        <v>285</v>
      </c>
      <c r="B154" s="646"/>
      <c r="C154" s="647"/>
      <c r="D154" s="204">
        <f>100-D157</f>
        <v>96</v>
      </c>
      <c r="E154"/>
      <c r="F154" s="87"/>
      <c r="G154" s="80"/>
      <c r="H154" s="16"/>
      <c r="I154" s="16"/>
      <c r="J154" s="16"/>
      <c r="K154" s="16"/>
      <c r="R154" s="11"/>
      <c r="V154" s="2"/>
    </row>
    <row r="155" spans="1:149" s="3" customFormat="1" ht="25.15" customHeight="1" x14ac:dyDescent="0.25">
      <c r="A155" s="613" t="s">
        <v>117</v>
      </c>
      <c r="B155" s="614"/>
      <c r="C155" s="615"/>
      <c r="D155" s="516"/>
      <c r="E155" s="523"/>
      <c r="F155" s="29"/>
      <c r="G155" s="79"/>
      <c r="H155" s="80"/>
      <c r="I155" s="16"/>
      <c r="J155" s="16"/>
      <c r="K155" s="16"/>
      <c r="R155" s="11"/>
      <c r="V155" s="2"/>
    </row>
    <row r="156" spans="1:149" s="3" customFormat="1" ht="25.15" customHeight="1" x14ac:dyDescent="0.25">
      <c r="A156" s="613" t="s">
        <v>150</v>
      </c>
      <c r="B156" s="614"/>
      <c r="C156" s="615"/>
      <c r="D156" s="517"/>
      <c r="E156" s="524"/>
      <c r="F156" s="297">
        <f>D156+E156</f>
        <v>0</v>
      </c>
      <c r="G156" s="79"/>
      <c r="H156" s="80"/>
      <c r="I156" s="16"/>
      <c r="J156" s="16"/>
      <c r="K156" s="16"/>
      <c r="R156" s="11"/>
      <c r="V156" s="2"/>
    </row>
    <row r="157" spans="1:149" s="3" customFormat="1" ht="25.15" customHeight="1" x14ac:dyDescent="0.25">
      <c r="A157" s="658" t="s">
        <v>299</v>
      </c>
      <c r="B157" s="646"/>
      <c r="C157" s="647"/>
      <c r="D157" s="204">
        <v>4</v>
      </c>
      <c r="E157" s="96"/>
      <c r="F157"/>
      <c r="G157" s="79"/>
      <c r="H157" s="80"/>
      <c r="I157" s="16"/>
      <c r="J157" s="16"/>
      <c r="K157" s="16"/>
      <c r="R157" s="11"/>
      <c r="V157" s="2"/>
    </row>
    <row r="158" spans="1:149" s="3" customFormat="1" ht="25.15" customHeight="1" x14ac:dyDescent="0.25">
      <c r="A158" s="613" t="s">
        <v>300</v>
      </c>
      <c r="B158" s="614"/>
      <c r="C158" s="615"/>
      <c r="D158" s="527"/>
      <c r="E158" s="45"/>
      <c r="F158" s="40"/>
      <c r="G158" s="79"/>
      <c r="H158" s="80"/>
      <c r="I158" s="16"/>
      <c r="J158" s="16"/>
      <c r="K158" s="16"/>
      <c r="R158" s="11"/>
      <c r="V158" s="2"/>
    </row>
    <row r="159" spans="1:149" s="3" customFormat="1" ht="25.15" customHeight="1" x14ac:dyDescent="0.25">
      <c r="A159" s="608" t="s">
        <v>301</v>
      </c>
      <c r="B159" s="609"/>
      <c r="C159" s="610"/>
      <c r="D159" s="353">
        <f>D160-D153</f>
        <v>0</v>
      </c>
      <c r="E159" s="41"/>
      <c r="F159" s="41"/>
      <c r="G159" s="106"/>
      <c r="H159" s="80"/>
      <c r="I159" s="16"/>
      <c r="J159" s="16"/>
      <c r="K159" s="16"/>
      <c r="R159" s="11"/>
      <c r="V159" s="2"/>
    </row>
    <row r="160" spans="1:149" s="3" customFormat="1" ht="25.15" customHeight="1" thickBot="1" x14ac:dyDescent="0.3">
      <c r="A160" s="616" t="s">
        <v>191</v>
      </c>
      <c r="B160" s="617"/>
      <c r="C160" s="618"/>
      <c r="D160" s="526"/>
      <c r="E160" s="276"/>
      <c r="F160" s="41"/>
      <c r="G160" s="79"/>
      <c r="H160" s="80"/>
      <c r="I160" s="16"/>
      <c r="J160" s="16"/>
      <c r="K160" s="16"/>
      <c r="R160" s="11"/>
      <c r="V160" s="2"/>
    </row>
    <row r="161" spans="1:22" s="3" customFormat="1" ht="49.9" customHeight="1" x14ac:dyDescent="0.25">
      <c r="A161" s="619" t="s">
        <v>293</v>
      </c>
      <c r="B161" s="621" t="s">
        <v>104</v>
      </c>
      <c r="C161" s="611" t="s">
        <v>17</v>
      </c>
      <c r="D161" s="283" t="s">
        <v>37</v>
      </c>
      <c r="E161" s="340" t="s">
        <v>11</v>
      </c>
      <c r="F161" s="319" t="s">
        <v>105</v>
      </c>
      <c r="G161" s="573" t="s">
        <v>114</v>
      </c>
      <c r="H161" s="574"/>
      <c r="I161" s="81" t="s">
        <v>32</v>
      </c>
      <c r="J161" s="283" t="s">
        <v>35</v>
      </c>
      <c r="K161" s="569" t="s">
        <v>327</v>
      </c>
      <c r="R161" s="11"/>
      <c r="V161" s="2"/>
    </row>
    <row r="162" spans="1:22" s="3" customFormat="1" ht="25.15" customHeight="1" x14ac:dyDescent="0.25">
      <c r="A162" s="620"/>
      <c r="B162" s="622"/>
      <c r="C162" s="612"/>
      <c r="D162" s="299" t="s">
        <v>141</v>
      </c>
      <c r="E162" s="300" t="s">
        <v>121</v>
      </c>
      <c r="F162" s="285" t="s">
        <v>130</v>
      </c>
      <c r="G162" s="575" t="s">
        <v>149</v>
      </c>
      <c r="H162" s="576"/>
      <c r="I162" s="82" t="s">
        <v>181</v>
      </c>
      <c r="J162" s="17" t="s">
        <v>168</v>
      </c>
      <c r="K162" s="570"/>
      <c r="R162" s="11"/>
      <c r="V162" s="2"/>
    </row>
    <row r="163" spans="1:22" s="3" customFormat="1" ht="49.9" customHeight="1" x14ac:dyDescent="0.25">
      <c r="A163" s="19" t="s">
        <v>94</v>
      </c>
      <c r="B163" s="623"/>
      <c r="C163" s="354" t="s">
        <v>118</v>
      </c>
      <c r="D163" s="302" t="s">
        <v>119</v>
      </c>
      <c r="E163" s="302" t="s">
        <v>120</v>
      </c>
      <c r="F163" s="302" t="s">
        <v>243</v>
      </c>
      <c r="G163" s="577" t="s">
        <v>147</v>
      </c>
      <c r="H163" s="578"/>
      <c r="I163" s="339" t="s">
        <v>182</v>
      </c>
      <c r="J163" s="324" t="s">
        <v>169</v>
      </c>
      <c r="K163" s="536" t="s">
        <v>257</v>
      </c>
      <c r="R163" s="11"/>
      <c r="V163" s="2"/>
    </row>
    <row r="164" spans="1:22" s="3" customFormat="1" ht="15" customHeight="1" x14ac:dyDescent="0.25">
      <c r="A164" s="177">
        <v>1</v>
      </c>
      <c r="B164" s="303" t="s">
        <v>3</v>
      </c>
      <c r="C164" s="37">
        <v>783400</v>
      </c>
      <c r="D164" s="304">
        <f>$D$157*D12/($D$22+$D$24)</f>
        <v>0.01</v>
      </c>
      <c r="E164" s="305">
        <f>C164*D164/1000000</f>
        <v>7.8340000000000007E-3</v>
      </c>
      <c r="F164" s="320" t="e">
        <f ca="1">E164/$D$44*1000000</f>
        <v>#N/A</v>
      </c>
      <c r="G164" s="579" t="e">
        <f ca="1">($D$158*S12+($D$156+$E$156)*L12)</f>
        <v>#DIV/0!</v>
      </c>
      <c r="H164" s="664"/>
      <c r="I164" s="235" t="e">
        <f ca="1">G164/$J$169*1000000</f>
        <v>#DIV/0!</v>
      </c>
      <c r="J164" s="233" t="e">
        <f t="shared" ref="J164:J173" ca="1" si="64">G164/C164*1000000</f>
        <v>#DIV/0!</v>
      </c>
      <c r="K164" s="332" t="e">
        <f ca="1">G164/AVERAGE($D$34:$E$34)</f>
        <v>#DIV/0!</v>
      </c>
      <c r="R164" s="11"/>
      <c r="V164" s="2"/>
    </row>
    <row r="165" spans="1:22" s="3" customFormat="1" ht="15" customHeight="1" x14ac:dyDescent="0.25">
      <c r="A165" s="177">
        <v>2</v>
      </c>
      <c r="B165" s="93" t="s">
        <v>5</v>
      </c>
      <c r="C165" s="9">
        <v>934200</v>
      </c>
      <c r="D165" s="306">
        <f>$D$157*D13/($D$22+$D$24)</f>
        <v>0.01</v>
      </c>
      <c r="E165" s="307">
        <f t="shared" ref="E165:E174" si="65">C165*D165/1000000</f>
        <v>9.3419999999999996E-3</v>
      </c>
      <c r="F165" s="321" t="e">
        <f ca="1">E165/$D$44*1000000</f>
        <v>#N/A</v>
      </c>
      <c r="G165" s="571" t="e">
        <f ca="1">($D$158*S13+($D$156+$E$156)*L13)</f>
        <v>#DIV/0!</v>
      </c>
      <c r="H165" s="665"/>
      <c r="I165" s="236" t="e">
        <f t="shared" ref="I165:I173" ca="1" si="66">G165/$J$169*1000000</f>
        <v>#DIV/0!</v>
      </c>
      <c r="J165" s="77" t="e">
        <f t="shared" ca="1" si="64"/>
        <v>#DIV/0!</v>
      </c>
      <c r="K165" s="333" t="e">
        <f t="shared" ref="K165:K174" ca="1" si="67">G165/AVERAGE($D$34:$E$34)</f>
        <v>#DIV/0!</v>
      </c>
      <c r="R165" s="11"/>
      <c r="V165" s="2"/>
    </row>
    <row r="166" spans="1:22" s="3" customFormat="1" ht="15" customHeight="1" x14ac:dyDescent="0.25">
      <c r="A166" s="177">
        <v>3</v>
      </c>
      <c r="B166" s="93" t="s">
        <v>2</v>
      </c>
      <c r="C166" s="9">
        <v>900300</v>
      </c>
      <c r="D166" s="306">
        <f>$D$157*D14/($D$22+$D$24)</f>
        <v>0.01</v>
      </c>
      <c r="E166" s="308">
        <f t="shared" si="65"/>
        <v>9.0030000000000006E-3</v>
      </c>
      <c r="F166" s="322" t="e">
        <f ca="1">E166/$D$44*1000000</f>
        <v>#N/A</v>
      </c>
      <c r="G166" s="571" t="e">
        <f ca="1">($D$158*S14+($D$156+$E$156)*L14)</f>
        <v>#DIV/0!</v>
      </c>
      <c r="H166" s="665"/>
      <c r="I166" s="236" t="e">
        <f t="shared" ca="1" si="66"/>
        <v>#DIV/0!</v>
      </c>
      <c r="J166" s="77" t="e">
        <f t="shared" ca="1" si="64"/>
        <v>#DIV/0!</v>
      </c>
      <c r="K166" s="333" t="e">
        <f t="shared" ca="1" si="67"/>
        <v>#DIV/0!</v>
      </c>
      <c r="R166" s="11"/>
      <c r="V166" s="2"/>
    </row>
    <row r="167" spans="1:22" s="3" customFormat="1" ht="15" customHeight="1" x14ac:dyDescent="0.25">
      <c r="A167" s="177">
        <v>4</v>
      </c>
      <c r="B167" s="93" t="s">
        <v>1</v>
      </c>
      <c r="C167" s="9">
        <v>791800</v>
      </c>
      <c r="D167" s="306">
        <f>$D$157*D15/($D$22+$D$24)</f>
        <v>0.01</v>
      </c>
      <c r="E167" s="308">
        <f t="shared" si="65"/>
        <v>7.9179999999999997E-3</v>
      </c>
      <c r="F167" s="321" t="e">
        <f ca="1">E167/$D$44*1000000</f>
        <v>#N/A</v>
      </c>
      <c r="G167" s="571" t="e">
        <f ca="1">($D$158*S15+($D$156+$E$156)*L15)</f>
        <v>#DIV/0!</v>
      </c>
      <c r="H167" s="665"/>
      <c r="I167" s="236" t="e">
        <f t="shared" ca="1" si="66"/>
        <v>#DIV/0!</v>
      </c>
      <c r="J167" s="77" t="e">
        <f t="shared" ca="1" si="64"/>
        <v>#DIV/0!</v>
      </c>
      <c r="K167" s="333" t="e">
        <f t="shared" ca="1" si="67"/>
        <v>#DIV/0!</v>
      </c>
      <c r="R167" s="11"/>
      <c r="V167" s="2"/>
    </row>
    <row r="168" spans="1:22" s="3" customFormat="1" ht="15" customHeight="1" x14ac:dyDescent="0.25">
      <c r="A168" s="177">
        <v>5</v>
      </c>
      <c r="B168" s="93" t="s">
        <v>6</v>
      </c>
      <c r="C168" s="285">
        <v>785000</v>
      </c>
      <c r="D168" s="306">
        <f>$D$157*D16/($D$22+$D$24)</f>
        <v>0.01</v>
      </c>
      <c r="E168" s="308">
        <f t="shared" si="65"/>
        <v>7.8499999999999993E-3</v>
      </c>
      <c r="F168" s="322" t="e">
        <f ca="1">E168/$D$44*1000000</f>
        <v>#N/A</v>
      </c>
      <c r="G168" s="571" t="e">
        <f ca="1">($D$158*S16+($D$156+$E$156)*L16)</f>
        <v>#DIV/0!</v>
      </c>
      <c r="H168" s="665"/>
      <c r="I168" s="236" t="e">
        <f t="shared" ca="1" si="66"/>
        <v>#DIV/0!</v>
      </c>
      <c r="J168" s="77" t="e">
        <f t="shared" ca="1" si="64"/>
        <v>#DIV/0!</v>
      </c>
      <c r="K168" s="333" t="e">
        <f t="shared" ca="1" si="67"/>
        <v>#DIV/0!</v>
      </c>
      <c r="R168" s="11"/>
      <c r="V168" s="2"/>
    </row>
    <row r="169" spans="1:22" s="3" customFormat="1" ht="15" customHeight="1" x14ac:dyDescent="0.25">
      <c r="A169" s="170" t="s">
        <v>93</v>
      </c>
      <c r="B169" s="94" t="s">
        <v>4</v>
      </c>
      <c r="C169" s="43">
        <v>789270</v>
      </c>
      <c r="D169" s="345" t="e">
        <f ca="1">D174*$C$6/100</f>
        <v>#N/A</v>
      </c>
      <c r="E169" s="311" t="e">
        <f ca="1">C169*D169/1000000</f>
        <v>#N/A</v>
      </c>
      <c r="F169" s="43">
        <v>789270</v>
      </c>
      <c r="G169" s="588" t="e">
        <f ca="1">G174*$C$7</f>
        <v>#DIV/0!</v>
      </c>
      <c r="H169" s="589"/>
      <c r="I169" s="513" t="e">
        <f ca="1">G169/$J$169*1000000</f>
        <v>#DIV/0!</v>
      </c>
      <c r="J169" s="234" t="e">
        <f t="shared" ca="1" si="64"/>
        <v>#DIV/0!</v>
      </c>
      <c r="K169" s="337" t="e">
        <f t="shared" ca="1" si="67"/>
        <v>#DIV/0!</v>
      </c>
      <c r="R169" s="11"/>
      <c r="V169" s="2"/>
    </row>
    <row r="170" spans="1:22" s="3" customFormat="1" ht="15" customHeight="1" x14ac:dyDescent="0.25">
      <c r="A170" s="177">
        <v>6</v>
      </c>
      <c r="B170" s="93" t="s">
        <v>7</v>
      </c>
      <c r="C170" s="9">
        <v>803000</v>
      </c>
      <c r="D170" s="306">
        <f>$D$157*D18/($D$22+$D$24)</f>
        <v>0.01</v>
      </c>
      <c r="E170" s="308">
        <f t="shared" si="65"/>
        <v>8.0300000000000007E-3</v>
      </c>
      <c r="F170" s="321" t="e">
        <f ca="1">E170/$D$44*1000000</f>
        <v>#N/A</v>
      </c>
      <c r="G170" s="571" t="e">
        <f ca="1">($D$158*S18+($D$156+$E$156)*L18)</f>
        <v>#DIV/0!</v>
      </c>
      <c r="H170" s="665"/>
      <c r="I170" s="236" t="e">
        <f t="shared" ca="1" si="66"/>
        <v>#DIV/0!</v>
      </c>
      <c r="J170" s="77" t="e">
        <f t="shared" ca="1" si="64"/>
        <v>#DIV/0!</v>
      </c>
      <c r="K170" s="333" t="e">
        <f t="shared" ca="1" si="67"/>
        <v>#DIV/0!</v>
      </c>
      <c r="R170" s="11"/>
      <c r="V170" s="2"/>
    </row>
    <row r="171" spans="1:22" s="3" customFormat="1" ht="15" customHeight="1" x14ac:dyDescent="0.25">
      <c r="A171" s="177">
        <v>7</v>
      </c>
      <c r="B171" s="93" t="s">
        <v>0</v>
      </c>
      <c r="C171" s="9">
        <v>801800</v>
      </c>
      <c r="D171" s="306">
        <f>$D$157*D19/($D$22+$D$24)</f>
        <v>0.01</v>
      </c>
      <c r="E171" s="308">
        <f t="shared" si="65"/>
        <v>8.0180000000000008E-3</v>
      </c>
      <c r="F171" s="322" t="e">
        <f ca="1">E171/$D$44*1000000</f>
        <v>#N/A</v>
      </c>
      <c r="G171" s="571" t="e">
        <f ca="1">($D$158*S19+($D$156+$E$156)*L19)</f>
        <v>#DIV/0!</v>
      </c>
      <c r="H171" s="665"/>
      <c r="I171" s="236" t="e">
        <f t="shared" ca="1" si="66"/>
        <v>#DIV/0!</v>
      </c>
      <c r="J171" s="77" t="e">
        <f t="shared" ca="1" si="64"/>
        <v>#DIV/0!</v>
      </c>
      <c r="K171" s="333" t="e">
        <f t="shared" ca="1" si="67"/>
        <v>#DIV/0!</v>
      </c>
      <c r="R171" s="11"/>
      <c r="V171" s="2"/>
    </row>
    <row r="172" spans="1:22" s="3" customFormat="1" ht="15" customHeight="1" x14ac:dyDescent="0.25">
      <c r="A172" s="177">
        <v>8</v>
      </c>
      <c r="B172" s="93" t="s">
        <v>8</v>
      </c>
      <c r="C172" s="9">
        <v>809800</v>
      </c>
      <c r="D172" s="306">
        <f>$D$157*D20/($D$22+$D$24)</f>
        <v>0.01</v>
      </c>
      <c r="E172" s="308">
        <f t="shared" si="65"/>
        <v>8.0979999999999993E-3</v>
      </c>
      <c r="F172" s="321" t="e">
        <f ca="1">E172/$D$44*1000000</f>
        <v>#N/A</v>
      </c>
      <c r="G172" s="571" t="e">
        <f ca="1">($D$158*S20+($D$156+$E$156)*L20)</f>
        <v>#DIV/0!</v>
      </c>
      <c r="H172" s="665"/>
      <c r="I172" s="236" t="e">
        <f t="shared" ca="1" si="66"/>
        <v>#DIV/0!</v>
      </c>
      <c r="J172" s="77" t="e">
        <f t="shared" ca="1" si="64"/>
        <v>#DIV/0!</v>
      </c>
      <c r="K172" s="333" t="e">
        <f t="shared" ca="1" si="67"/>
        <v>#DIV/0!</v>
      </c>
      <c r="R172" s="11"/>
      <c r="V172" s="2"/>
    </row>
    <row r="173" spans="1:22" s="3" customFormat="1" ht="15" customHeight="1" thickBot="1" x14ac:dyDescent="0.3">
      <c r="A173" s="178">
        <v>9</v>
      </c>
      <c r="B173" s="312" t="s">
        <v>9</v>
      </c>
      <c r="C173" s="8">
        <v>815200</v>
      </c>
      <c r="D173" s="313">
        <f>$D$157*D21/($D$22+$D$24)</f>
        <v>0.01</v>
      </c>
      <c r="E173" s="308">
        <f t="shared" si="65"/>
        <v>8.1519999999999995E-3</v>
      </c>
      <c r="F173" s="322" t="e">
        <f ca="1">E173/$D$44*1000000</f>
        <v>#N/A</v>
      </c>
      <c r="G173" s="598" t="e">
        <f ca="1">($D$158*S21+($D$156+$E$156)*L21)</f>
        <v>#DIV/0!</v>
      </c>
      <c r="H173" s="660"/>
      <c r="I173" s="237" t="e">
        <f t="shared" ca="1" si="66"/>
        <v>#DIV/0!</v>
      </c>
      <c r="J173" s="78" t="e">
        <f t="shared" ca="1" si="64"/>
        <v>#DIV/0!</v>
      </c>
      <c r="K173" s="335" t="e">
        <f t="shared" ca="1" si="67"/>
        <v>#DIV/0!</v>
      </c>
      <c r="R173" s="11"/>
      <c r="V173" s="2"/>
    </row>
    <row r="174" spans="1:22" s="3" customFormat="1" ht="15" customHeight="1" thickBot="1" x14ac:dyDescent="0.3">
      <c r="A174" s="176" t="s">
        <v>110</v>
      </c>
      <c r="B174" s="315" t="s">
        <v>286</v>
      </c>
      <c r="C174" s="355" t="e">
        <f ca="1">$E$22</f>
        <v>#N/A</v>
      </c>
      <c r="D174" s="316">
        <f>D154+D157*$D$25</f>
        <v>99.91</v>
      </c>
      <c r="E174" s="20" t="e">
        <f t="shared" ca="1" si="65"/>
        <v>#N/A</v>
      </c>
      <c r="F174" s="21" t="s">
        <v>157</v>
      </c>
      <c r="G174" s="625" t="e">
        <f>(D158*S22+D156+E156)</f>
        <v>#DIV/0!</v>
      </c>
      <c r="H174" s="626"/>
      <c r="I174" s="101" t="str">
        <f>F174</f>
        <v>180-240 мг/л АА</v>
      </c>
      <c r="J174" s="21"/>
      <c r="K174" s="338" t="e">
        <f t="shared" si="67"/>
        <v>#DIV/0!</v>
      </c>
      <c r="R174" s="11"/>
      <c r="V174" s="2"/>
    </row>
    <row r="175" spans="1:22" s="3" customFormat="1" ht="25.15" customHeight="1" thickTop="1" thickBot="1" x14ac:dyDescent="0.3">
      <c r="A175" s="317" t="s">
        <v>143</v>
      </c>
      <c r="B175" s="594" t="s">
        <v>312</v>
      </c>
      <c r="C175" s="595"/>
      <c r="D175" s="356">
        <f>D174/(D154+D157)</f>
        <v>0.99909999999999999</v>
      </c>
      <c r="E175" s="86"/>
      <c r="F175" s="97"/>
      <c r="G175" s="624" t="s">
        <v>165</v>
      </c>
      <c r="H175" s="624"/>
      <c r="I175" s="98"/>
      <c r="J175" s="44"/>
      <c r="K175" s="330"/>
      <c r="R175" s="11"/>
      <c r="V175" s="2"/>
    </row>
    <row r="176" spans="1:22" s="3" customFormat="1" ht="15.75" thickTop="1" x14ac:dyDescent="0.25">
      <c r="A176" s="7"/>
      <c r="G176" s="7"/>
      <c r="H176" s="7"/>
      <c r="I176" s="7"/>
      <c r="R176" s="11"/>
      <c r="V176" s="2"/>
    </row>
    <row r="177" spans="1:36" s="3" customFormat="1" x14ac:dyDescent="0.25">
      <c r="A177" s="7"/>
      <c r="G177" s="7"/>
      <c r="H177" s="7"/>
      <c r="I177" s="7"/>
      <c r="R177" s="11"/>
      <c r="V177" s="2"/>
    </row>
    <row r="178" spans="1:36" s="3" customFormat="1" x14ac:dyDescent="0.25">
      <c r="A178" s="7"/>
      <c r="G178" s="7"/>
      <c r="H178" s="7"/>
      <c r="I178" s="7"/>
      <c r="R178" s="11"/>
      <c r="V178" s="2"/>
    </row>
    <row r="179" spans="1:36" s="3" customFormat="1" x14ac:dyDescent="0.25">
      <c r="A179" s="7"/>
      <c r="G179" s="7"/>
      <c r="H179" s="7"/>
      <c r="I179" s="7"/>
      <c r="R179" s="11"/>
      <c r="V179" s="2"/>
    </row>
    <row r="180" spans="1:36" s="3" customFormat="1" x14ac:dyDescent="0.25">
      <c r="A180" s="7"/>
      <c r="G180" s="7"/>
      <c r="H180" s="7"/>
      <c r="I180" s="7"/>
      <c r="L180"/>
      <c r="M180"/>
      <c r="N180"/>
      <c r="O180"/>
      <c r="P180"/>
      <c r="R180" s="11"/>
      <c r="V180" s="2"/>
    </row>
    <row r="181" spans="1:36" s="3" customFormat="1" x14ac:dyDescent="0.25">
      <c r="A181" s="7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 s="11"/>
      <c r="S181"/>
      <c r="T181"/>
      <c r="U181"/>
      <c r="V181" s="1"/>
    </row>
    <row r="182" spans="1:36" s="3" customFormat="1" x14ac:dyDescent="0.25">
      <c r="A182" s="7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 s="11"/>
      <c r="S182"/>
      <c r="T182"/>
      <c r="U182"/>
      <c r="V182" s="1"/>
      <c r="AJ182"/>
    </row>
  </sheetData>
  <sheetProtection algorithmName="SHA-512" hashValue="tH6DZH9ks/PBVGI02gqMbFeuNazzo5gsGPfyAMpy3g//54i85higs93r5+XIiQFgLlRtv9ZFa8sccYB4vTLFog==" saltValue="rM3OOwQ+oUJ0ua/4FSPx9A==" spinCount="100000" sheet="1" objects="1" scenarios="1"/>
  <mergeCells count="210">
    <mergeCell ref="P9:P10"/>
    <mergeCell ref="A158:C158"/>
    <mergeCell ref="A159:C159"/>
    <mergeCell ref="A160:C160"/>
    <mergeCell ref="A161:A162"/>
    <mergeCell ref="B161:B163"/>
    <mergeCell ref="C161:C162"/>
    <mergeCell ref="G161:H161"/>
    <mergeCell ref="G162:H162"/>
    <mergeCell ref="G163:H163"/>
    <mergeCell ref="B150:C150"/>
    <mergeCell ref="G150:H150"/>
    <mergeCell ref="A151:D151"/>
    <mergeCell ref="A152:C152"/>
    <mergeCell ref="A153:C153"/>
    <mergeCell ref="A154:C154"/>
    <mergeCell ref="A155:C155"/>
    <mergeCell ref="A156:C156"/>
    <mergeCell ref="A157:C157"/>
    <mergeCell ref="G141:H141"/>
    <mergeCell ref="G142:H142"/>
    <mergeCell ref="G143:H143"/>
    <mergeCell ref="G144:H144"/>
    <mergeCell ref="G145:H145"/>
    <mergeCell ref="G173:H173"/>
    <mergeCell ref="G174:H174"/>
    <mergeCell ref="B175:C175"/>
    <mergeCell ref="G175:H175"/>
    <mergeCell ref="G164:H164"/>
    <mergeCell ref="G165:H165"/>
    <mergeCell ref="G166:H166"/>
    <mergeCell ref="G167:H167"/>
    <mergeCell ref="G168:H168"/>
    <mergeCell ref="G169:H169"/>
    <mergeCell ref="G170:H170"/>
    <mergeCell ref="G171:H171"/>
    <mergeCell ref="G172:H172"/>
    <mergeCell ref="G146:H146"/>
    <mergeCell ref="G147:H147"/>
    <mergeCell ref="G148:H148"/>
    <mergeCell ref="G149:H149"/>
    <mergeCell ref="A135:C135"/>
    <mergeCell ref="A136:A137"/>
    <mergeCell ref="B136:B138"/>
    <mergeCell ref="C136:C137"/>
    <mergeCell ref="G136:H136"/>
    <mergeCell ref="G137:H137"/>
    <mergeCell ref="G138:H138"/>
    <mergeCell ref="G139:H139"/>
    <mergeCell ref="G140:H140"/>
    <mergeCell ref="A126:D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G124:H124"/>
    <mergeCell ref="B125:C125"/>
    <mergeCell ref="G119:H119"/>
    <mergeCell ref="G120:H120"/>
    <mergeCell ref="G121:H121"/>
    <mergeCell ref="G122:H122"/>
    <mergeCell ref="G123:H123"/>
    <mergeCell ref="G114:H114"/>
    <mergeCell ref="G115:H115"/>
    <mergeCell ref="G116:H116"/>
    <mergeCell ref="G117:H117"/>
    <mergeCell ref="G118:H118"/>
    <mergeCell ref="G125:H125"/>
    <mergeCell ref="A111:A112"/>
    <mergeCell ref="B111:B113"/>
    <mergeCell ref="C111:C112"/>
    <mergeCell ref="G111:H111"/>
    <mergeCell ref="G112:H112"/>
    <mergeCell ref="G113:H113"/>
    <mergeCell ref="A106:C106"/>
    <mergeCell ref="A107:C107"/>
    <mergeCell ref="A108:C108"/>
    <mergeCell ref="A109:C109"/>
    <mergeCell ref="A110:C110"/>
    <mergeCell ref="G88:H88"/>
    <mergeCell ref="G89:H89"/>
    <mergeCell ref="G90:H90"/>
    <mergeCell ref="A101:D101"/>
    <mergeCell ref="A102:C102"/>
    <mergeCell ref="A103:C103"/>
    <mergeCell ref="A104:C104"/>
    <mergeCell ref="A105:C105"/>
    <mergeCell ref="G96:H96"/>
    <mergeCell ref="G97:H97"/>
    <mergeCell ref="G98:H98"/>
    <mergeCell ref="G99:H99"/>
    <mergeCell ref="B100:C100"/>
    <mergeCell ref="G100:H100"/>
    <mergeCell ref="A84:C84"/>
    <mergeCell ref="A85:C85"/>
    <mergeCell ref="A86:A87"/>
    <mergeCell ref="B86:B88"/>
    <mergeCell ref="C86:C87"/>
    <mergeCell ref="A79:C79"/>
    <mergeCell ref="A80:C80"/>
    <mergeCell ref="A81:C81"/>
    <mergeCell ref="A82:C82"/>
    <mergeCell ref="A83:C83"/>
    <mergeCell ref="A77:C77"/>
    <mergeCell ref="A78:C78"/>
    <mergeCell ref="G71:H71"/>
    <mergeCell ref="G72:H72"/>
    <mergeCell ref="G73:H73"/>
    <mergeCell ref="G74:H74"/>
    <mergeCell ref="G66:H66"/>
    <mergeCell ref="G67:H67"/>
    <mergeCell ref="G68:H68"/>
    <mergeCell ref="G69:H69"/>
    <mergeCell ref="G70:H70"/>
    <mergeCell ref="B75:C75"/>
    <mergeCell ref="A76:D76"/>
    <mergeCell ref="G75:H75"/>
    <mergeCell ref="A1:C1"/>
    <mergeCell ref="A9:A10"/>
    <mergeCell ref="B9:B11"/>
    <mergeCell ref="D9:D10"/>
    <mergeCell ref="A2:B2"/>
    <mergeCell ref="G61:H61"/>
    <mergeCell ref="G62:H62"/>
    <mergeCell ref="G63:H63"/>
    <mergeCell ref="A29:C29"/>
    <mergeCell ref="A30:C30"/>
    <mergeCell ref="A32:C32"/>
    <mergeCell ref="A35:C35"/>
    <mergeCell ref="A51:D51"/>
    <mergeCell ref="A52:C52"/>
    <mergeCell ref="A53:C53"/>
    <mergeCell ref="A54:C54"/>
    <mergeCell ref="A55:C55"/>
    <mergeCell ref="A56:C56"/>
    <mergeCell ref="A57:C57"/>
    <mergeCell ref="A36:A37"/>
    <mergeCell ref="B36:B38"/>
    <mergeCell ref="B50:C50"/>
    <mergeCell ref="A3:B3"/>
    <mergeCell ref="A28:C28"/>
    <mergeCell ref="E1:H1"/>
    <mergeCell ref="E2:G2"/>
    <mergeCell ref="E3:G3"/>
    <mergeCell ref="E4:G4"/>
    <mergeCell ref="E5:G5"/>
    <mergeCell ref="E6:G6"/>
    <mergeCell ref="E7:G7"/>
    <mergeCell ref="E9:E10"/>
    <mergeCell ref="H9:H10"/>
    <mergeCell ref="A60:C60"/>
    <mergeCell ref="A61:A62"/>
    <mergeCell ref="B61:B63"/>
    <mergeCell ref="C61:C62"/>
    <mergeCell ref="G50:H50"/>
    <mergeCell ref="G49:H49"/>
    <mergeCell ref="A26:D26"/>
    <mergeCell ref="A27:C27"/>
    <mergeCell ref="O9:O10"/>
    <mergeCell ref="K9:K10"/>
    <mergeCell ref="M9:M10"/>
    <mergeCell ref="N9:N10"/>
    <mergeCell ref="L9:L10"/>
    <mergeCell ref="K61:K62"/>
    <mergeCell ref="A58:C58"/>
    <mergeCell ref="A59:C59"/>
    <mergeCell ref="A4:B4"/>
    <mergeCell ref="A5:B5"/>
    <mergeCell ref="A24:C24"/>
    <mergeCell ref="A6:B6"/>
    <mergeCell ref="B25:C25"/>
    <mergeCell ref="C9:C10"/>
    <mergeCell ref="G47:H47"/>
    <mergeCell ref="G48:H48"/>
    <mergeCell ref="A7:B7"/>
    <mergeCell ref="A8:B8"/>
    <mergeCell ref="A23:C23"/>
    <mergeCell ref="B22:C22"/>
    <mergeCell ref="A34:C34"/>
    <mergeCell ref="C36:C37"/>
    <mergeCell ref="A33:C33"/>
    <mergeCell ref="A31:C31"/>
    <mergeCell ref="K86:K87"/>
    <mergeCell ref="K111:K112"/>
    <mergeCell ref="K136:K137"/>
    <mergeCell ref="K161:K162"/>
    <mergeCell ref="G46:H46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64:H64"/>
    <mergeCell ref="G65:H65"/>
    <mergeCell ref="G91:H91"/>
    <mergeCell ref="G92:H92"/>
    <mergeCell ref="G93:H93"/>
    <mergeCell ref="G94:H94"/>
    <mergeCell ref="G95:H95"/>
    <mergeCell ref="G86:H86"/>
    <mergeCell ref="G87:H87"/>
  </mergeCells>
  <pageMargins left="0.7" right="0.7" top="0.75" bottom="0.75" header="0.3" footer="0.3"/>
  <pageSetup paperSize="9" scale="1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55"/>
  <sheetViews>
    <sheetView zoomScale="85" zoomScaleNormal="85" workbookViewId="0">
      <selection activeCell="F15" sqref="F15"/>
    </sheetView>
  </sheetViews>
  <sheetFormatPr defaultRowHeight="15" x14ac:dyDescent="0.25"/>
  <cols>
    <col min="1" max="1" width="8" style="171" customWidth="1"/>
    <col min="2" max="2" width="16.7109375" style="172" customWidth="1"/>
    <col min="3" max="3" width="19.28515625" style="173" customWidth="1"/>
    <col min="4" max="4" width="16.7109375" style="172" customWidth="1"/>
    <col min="5" max="7" width="16.7109375" customWidth="1"/>
    <col min="8" max="8" width="23.5703125" customWidth="1"/>
    <col min="9" max="9" width="16.7109375" customWidth="1"/>
    <col min="10" max="10" width="15.7109375" customWidth="1"/>
    <col min="11" max="11" width="18.28515625" customWidth="1"/>
    <col min="12" max="12" width="18.28515625" style="11" customWidth="1"/>
    <col min="13" max="15" width="18.28515625" customWidth="1"/>
    <col min="16" max="16" width="18.28515625" style="1" customWidth="1"/>
    <col min="17" max="31" width="18.28515625" customWidth="1"/>
  </cols>
  <sheetData>
    <row r="1" spans="1:22" s="179" customFormat="1" ht="19.899999999999999" customHeight="1" thickBot="1" x14ac:dyDescent="0.3">
      <c r="A1" s="670" t="s">
        <v>94</v>
      </c>
      <c r="B1" s="186" t="s">
        <v>103</v>
      </c>
      <c r="C1" s="196">
        <f>РАСЧЕТЫ!H2</f>
        <v>0</v>
      </c>
      <c r="D1" s="214" t="s">
        <v>103</v>
      </c>
      <c r="E1" s="196">
        <f>РАСЧЕТЫ!D127</f>
        <v>0</v>
      </c>
      <c r="F1" s="214" t="s">
        <v>103</v>
      </c>
      <c r="G1" s="196">
        <f>РАСЧЕТЫ!D152</f>
        <v>0</v>
      </c>
      <c r="H1" s="707" t="s">
        <v>346</v>
      </c>
      <c r="I1" s="703" t="e">
        <f ca="1">РАСЧЕТЫ!C6</f>
        <v>#N/A</v>
      </c>
    </row>
    <row r="2" spans="1:22" s="13" customFormat="1" ht="25.15" customHeight="1" x14ac:dyDescent="0.25">
      <c r="A2" s="671"/>
      <c r="B2" s="207" t="s">
        <v>332</v>
      </c>
      <c r="C2" s="673" t="s">
        <v>233</v>
      </c>
      <c r="D2" s="207" t="s">
        <v>333</v>
      </c>
      <c r="E2" s="673" t="s">
        <v>109</v>
      </c>
      <c r="F2" s="207" t="s">
        <v>293</v>
      </c>
      <c r="G2" s="673" t="s">
        <v>109</v>
      </c>
    </row>
    <row r="3" spans="1:22" s="15" customFormat="1" ht="19.899999999999999" customHeight="1" thickBot="1" x14ac:dyDescent="0.3">
      <c r="A3" s="671"/>
      <c r="B3" s="208" t="str">
        <f>C15</f>
        <v>5000-6000 мг/л АА</v>
      </c>
      <c r="C3" s="674"/>
      <c r="D3" s="208" t="str">
        <f>E15</f>
        <v>400-600 мг/л АА</v>
      </c>
      <c r="E3" s="674"/>
      <c r="F3" s="208" t="str">
        <f>G15</f>
        <v>180-240 мг/л АА</v>
      </c>
      <c r="G3" s="674"/>
      <c r="H3" s="190"/>
      <c r="I3" s="190"/>
    </row>
    <row r="4" spans="1:22" s="13" customFormat="1" ht="34.15" customHeight="1" x14ac:dyDescent="0.25">
      <c r="A4" s="672"/>
      <c r="B4" s="567" t="s">
        <v>104</v>
      </c>
      <c r="C4" s="195" t="s">
        <v>246</v>
      </c>
      <c r="D4" s="567" t="s">
        <v>104</v>
      </c>
      <c r="E4" s="195" t="s">
        <v>247</v>
      </c>
      <c r="F4" s="567" t="s">
        <v>104</v>
      </c>
      <c r="G4" s="195" t="s">
        <v>248</v>
      </c>
      <c r="H4" s="542" t="s">
        <v>72</v>
      </c>
      <c r="I4" s="541" t="s">
        <v>73</v>
      </c>
      <c r="J4" s="250"/>
      <c r="K4" s="250"/>
      <c r="L4" s="250"/>
      <c r="M4" s="250"/>
      <c r="P4" s="187"/>
      <c r="Q4" s="187"/>
      <c r="R4" s="187"/>
      <c r="S4" s="187"/>
      <c r="T4" s="187"/>
      <c r="U4" s="187"/>
      <c r="V4" s="187"/>
    </row>
    <row r="5" spans="1:22" s="13" customFormat="1" ht="16.149999999999999" customHeight="1" x14ac:dyDescent="0.25">
      <c r="A5" s="197">
        <v>1</v>
      </c>
      <c r="B5" s="211" t="s">
        <v>3</v>
      </c>
      <c r="C5" s="238" t="e">
        <f ca="1">РАСЧЕТЫ!R12</f>
        <v>#DIV/0!</v>
      </c>
      <c r="D5" s="211" t="s">
        <v>3</v>
      </c>
      <c r="E5" s="185" t="e">
        <f ca="1">РАСЧЕТЫ!I139</f>
        <v>#DIV/0!</v>
      </c>
      <c r="F5" s="211" t="s">
        <v>3</v>
      </c>
      <c r="G5" s="185" t="e">
        <f ca="1">РАСЧЕТЫ!I164</f>
        <v>#DIV/0!</v>
      </c>
      <c r="H5" s="192" t="s">
        <v>95</v>
      </c>
      <c r="I5" s="182" t="s">
        <v>75</v>
      </c>
      <c r="J5" s="252"/>
      <c r="K5" s="253"/>
      <c r="L5" s="255"/>
      <c r="M5" s="255"/>
      <c r="N5" s="256"/>
      <c r="O5" s="256"/>
      <c r="P5" s="255"/>
      <c r="Q5" s="255"/>
      <c r="R5" s="261"/>
      <c r="S5" s="261"/>
      <c r="T5" s="262"/>
      <c r="U5" s="262"/>
      <c r="V5" s="187"/>
    </row>
    <row r="6" spans="1:22" s="13" customFormat="1" ht="16.149999999999999" customHeight="1" x14ac:dyDescent="0.25">
      <c r="A6" s="193">
        <v>2</v>
      </c>
      <c r="B6" s="211" t="s">
        <v>5</v>
      </c>
      <c r="C6" s="238" t="e">
        <f ca="1">РАСЧЕТЫ!R13</f>
        <v>#DIV/0!</v>
      </c>
      <c r="D6" s="211" t="s">
        <v>5</v>
      </c>
      <c r="E6" s="185" t="e">
        <f ca="1">РАСЧЕТЫ!I140</f>
        <v>#DIV/0!</v>
      </c>
      <c r="F6" s="211" t="s">
        <v>5</v>
      </c>
      <c r="G6" s="185" t="e">
        <f ca="1">РАСЧЕТЫ!I165</f>
        <v>#DIV/0!</v>
      </c>
      <c r="H6" s="192" t="s">
        <v>96</v>
      </c>
      <c r="I6" s="183" t="s">
        <v>77</v>
      </c>
      <c r="J6" s="252"/>
      <c r="K6" s="253"/>
      <c r="L6" s="255"/>
      <c r="M6" s="255"/>
      <c r="N6" s="256"/>
      <c r="O6" s="256"/>
      <c r="P6" s="255"/>
      <c r="Q6" s="255"/>
      <c r="R6" s="261"/>
      <c r="S6" s="262"/>
      <c r="T6" s="262"/>
      <c r="U6" s="262"/>
      <c r="V6" s="187"/>
    </row>
    <row r="7" spans="1:22" s="13" customFormat="1" ht="16.149999999999999" customHeight="1" x14ac:dyDescent="0.25">
      <c r="A7" s="193">
        <v>3</v>
      </c>
      <c r="B7" s="211" t="s">
        <v>2</v>
      </c>
      <c r="C7" s="238" t="e">
        <f ca="1">РАСЧЕТЫ!R14</f>
        <v>#DIV/0!</v>
      </c>
      <c r="D7" s="211" t="s">
        <v>2</v>
      </c>
      <c r="E7" s="185" t="e">
        <f ca="1">РАСЧЕТЫ!I141</f>
        <v>#DIV/0!</v>
      </c>
      <c r="F7" s="211" t="s">
        <v>2</v>
      </c>
      <c r="G7" s="185" t="e">
        <f ca="1">РАСЧЕТЫ!I166</f>
        <v>#DIV/0!</v>
      </c>
      <c r="H7" s="192" t="s">
        <v>97</v>
      </c>
      <c r="I7" s="183" t="s">
        <v>79</v>
      </c>
      <c r="J7" s="252"/>
      <c r="K7" s="253"/>
      <c r="L7" s="255"/>
      <c r="M7" s="255"/>
      <c r="N7" s="256"/>
      <c r="O7" s="256"/>
      <c r="P7" s="255"/>
      <c r="Q7" s="255"/>
      <c r="R7" s="261"/>
      <c r="S7" s="262"/>
      <c r="T7" s="262"/>
      <c r="U7" s="262"/>
      <c r="V7" s="187"/>
    </row>
    <row r="8" spans="1:22" s="13" customFormat="1" ht="16.149999999999999" customHeight="1" x14ac:dyDescent="0.25">
      <c r="A8" s="696">
        <v>4</v>
      </c>
      <c r="B8" s="697" t="s">
        <v>1</v>
      </c>
      <c r="C8" s="698" t="e">
        <f ca="1">РАСЧЕТЫ!R15</f>
        <v>#DIV/0!</v>
      </c>
      <c r="D8" s="697" t="s">
        <v>1</v>
      </c>
      <c r="E8" s="699" t="e">
        <f ca="1">РАСЧЕТЫ!I142</f>
        <v>#DIV/0!</v>
      </c>
      <c r="F8" s="697" t="s">
        <v>1</v>
      </c>
      <c r="G8" s="699" t="e">
        <f ca="1">РАСЧЕТЫ!I167</f>
        <v>#DIV/0!</v>
      </c>
      <c r="H8" s="700" t="s">
        <v>98</v>
      </c>
      <c r="I8" s="701" t="s">
        <v>81</v>
      </c>
      <c r="J8" s="252"/>
      <c r="K8" s="253"/>
      <c r="L8" s="255"/>
      <c r="M8" s="257"/>
      <c r="N8" s="256"/>
      <c r="O8" s="256"/>
      <c r="P8" s="255"/>
      <c r="Q8" s="257"/>
      <c r="R8" s="261"/>
      <c r="S8" s="261"/>
      <c r="T8" s="261"/>
      <c r="U8" s="261"/>
      <c r="V8" s="187"/>
    </row>
    <row r="9" spans="1:22" s="13" customFormat="1" ht="16.149999999999999" customHeight="1" x14ac:dyDescent="0.25">
      <c r="A9" s="193">
        <v>5</v>
      </c>
      <c r="B9" s="211" t="s">
        <v>6</v>
      </c>
      <c r="C9" s="238" t="e">
        <f ca="1">РАСЧЕТЫ!R16</f>
        <v>#DIV/0!</v>
      </c>
      <c r="D9" s="211" t="s">
        <v>6</v>
      </c>
      <c r="E9" s="185" t="e">
        <f ca="1">РАСЧЕТЫ!I143</f>
        <v>#DIV/0!</v>
      </c>
      <c r="F9" s="211" t="s">
        <v>6</v>
      </c>
      <c r="G9" s="185" t="e">
        <f ca="1">РАСЧЕТЫ!I168</f>
        <v>#DIV/0!</v>
      </c>
      <c r="H9" s="192" t="s">
        <v>99</v>
      </c>
      <c r="I9" s="184" t="s">
        <v>83</v>
      </c>
      <c r="J9" s="252"/>
      <c r="K9" s="253"/>
      <c r="L9" s="255"/>
      <c r="M9" s="255"/>
      <c r="N9" s="256"/>
      <c r="O9" s="256"/>
      <c r="P9" s="255"/>
      <c r="Q9" s="255"/>
      <c r="R9" s="262"/>
      <c r="S9" s="262"/>
      <c r="T9" s="261"/>
      <c r="U9" s="261"/>
      <c r="V9" s="187"/>
    </row>
    <row r="10" spans="1:22" s="13" customFormat="1" ht="16.149999999999999" customHeight="1" x14ac:dyDescent="0.25">
      <c r="A10" s="38" t="s">
        <v>93</v>
      </c>
      <c r="B10" s="38" t="s">
        <v>4</v>
      </c>
      <c r="C10" s="239" t="e">
        <f ca="1">РАСЧЕТЫ!R17</f>
        <v>#N/A</v>
      </c>
      <c r="D10" s="38" t="s">
        <v>4</v>
      </c>
      <c r="E10" s="239" t="e">
        <f ca="1">РАСЧЕТЫ!I144</f>
        <v>#DIV/0!</v>
      </c>
      <c r="F10" s="38" t="s">
        <v>4</v>
      </c>
      <c r="G10" s="239" t="e">
        <f ca="1">РАСЧЕТЫ!I169</f>
        <v>#DIV/0!</v>
      </c>
      <c r="H10" s="230" t="s">
        <v>106</v>
      </c>
      <c r="I10" s="231" t="s">
        <v>107</v>
      </c>
      <c r="J10" s="252"/>
      <c r="K10" s="253"/>
      <c r="L10" s="256"/>
      <c r="M10" s="256"/>
      <c r="N10" s="256"/>
      <c r="O10" s="256"/>
      <c r="P10" s="255"/>
      <c r="Q10" s="255"/>
      <c r="R10" s="262"/>
      <c r="S10" s="262"/>
      <c r="T10" s="262"/>
      <c r="U10" s="261"/>
      <c r="V10" s="187"/>
    </row>
    <row r="11" spans="1:22" s="13" customFormat="1" ht="16.149999999999999" customHeight="1" x14ac:dyDescent="0.25">
      <c r="A11" s="193">
        <v>6</v>
      </c>
      <c r="B11" s="211" t="s">
        <v>7</v>
      </c>
      <c r="C11" s="238" t="e">
        <f ca="1">РАСЧЕТЫ!R18</f>
        <v>#DIV/0!</v>
      </c>
      <c r="D11" s="211" t="s">
        <v>7</v>
      </c>
      <c r="E11" s="185" t="e">
        <f ca="1">РАСЧЕТЫ!I145</f>
        <v>#DIV/0!</v>
      </c>
      <c r="F11" s="211" t="s">
        <v>7</v>
      </c>
      <c r="G11" s="185" t="e">
        <f ca="1">РАСЧЕТЫ!I170</f>
        <v>#DIV/0!</v>
      </c>
      <c r="H11" s="192" t="s">
        <v>100</v>
      </c>
      <c r="I11" s="183" t="s">
        <v>85</v>
      </c>
      <c r="J11" s="252"/>
      <c r="K11" s="253"/>
      <c r="L11" s="255"/>
      <c r="M11" s="255"/>
      <c r="N11" s="256"/>
      <c r="O11" s="256"/>
      <c r="P11" s="255"/>
      <c r="Q11" s="255"/>
      <c r="R11" s="262"/>
      <c r="S11" s="262"/>
      <c r="T11" s="262"/>
      <c r="U11" s="261"/>
      <c r="V11" s="187"/>
    </row>
    <row r="12" spans="1:22" s="36" customFormat="1" ht="16.149999999999999" customHeight="1" x14ac:dyDescent="0.25">
      <c r="A12" s="193">
        <v>7</v>
      </c>
      <c r="B12" s="211" t="s">
        <v>0</v>
      </c>
      <c r="C12" s="238" t="e">
        <f ca="1">РАСЧЕТЫ!R19</f>
        <v>#DIV/0!</v>
      </c>
      <c r="D12" s="211" t="s">
        <v>0</v>
      </c>
      <c r="E12" s="185" t="e">
        <f ca="1">РАСЧЕТЫ!I146</f>
        <v>#DIV/0!</v>
      </c>
      <c r="F12" s="211" t="s">
        <v>0</v>
      </c>
      <c r="G12" s="185" t="e">
        <f ca="1">РАСЧЕТЫ!I171</f>
        <v>#DIV/0!</v>
      </c>
      <c r="H12" s="192" t="s">
        <v>101</v>
      </c>
      <c r="I12" s="183" t="s">
        <v>87</v>
      </c>
      <c r="J12" s="252"/>
      <c r="K12" s="253"/>
      <c r="L12" s="255"/>
      <c r="M12" s="255"/>
      <c r="N12" s="258"/>
      <c r="O12" s="258"/>
      <c r="P12" s="255"/>
      <c r="Q12" s="255"/>
      <c r="R12" s="262"/>
      <c r="S12" s="262"/>
      <c r="T12" s="262"/>
      <c r="U12" s="262"/>
      <c r="V12" s="263"/>
    </row>
    <row r="13" spans="1:22" s="13" customFormat="1" ht="16.149999999999999" customHeight="1" x14ac:dyDescent="0.25">
      <c r="A13" s="193">
        <v>8</v>
      </c>
      <c r="B13" s="211" t="s">
        <v>8</v>
      </c>
      <c r="C13" s="238" t="e">
        <f ca="1">РАСЧЕТЫ!R20</f>
        <v>#DIV/0!</v>
      </c>
      <c r="D13" s="211" t="s">
        <v>8</v>
      </c>
      <c r="E13" s="185" t="e">
        <f ca="1">РАСЧЕТЫ!I147</f>
        <v>#DIV/0!</v>
      </c>
      <c r="F13" s="211" t="s">
        <v>8</v>
      </c>
      <c r="G13" s="185" t="e">
        <f ca="1">РАСЧЕТЫ!I172</f>
        <v>#DIV/0!</v>
      </c>
      <c r="H13" s="192" t="s">
        <v>102</v>
      </c>
      <c r="I13" s="183" t="s">
        <v>89</v>
      </c>
      <c r="J13" s="252"/>
      <c r="K13" s="253"/>
      <c r="L13" s="255"/>
      <c r="M13" s="255"/>
      <c r="N13" s="256"/>
      <c r="O13" s="256"/>
      <c r="P13" s="255"/>
      <c r="Q13" s="255"/>
      <c r="R13" s="262"/>
      <c r="S13" s="262"/>
      <c r="T13" s="262"/>
      <c r="U13" s="262"/>
      <c r="V13" s="187"/>
    </row>
    <row r="14" spans="1:22" s="13" customFormat="1" ht="16.149999999999999" customHeight="1" x14ac:dyDescent="0.25">
      <c r="A14" s="200">
        <v>9</v>
      </c>
      <c r="B14" s="212" t="s">
        <v>9</v>
      </c>
      <c r="C14" s="240" t="e">
        <f ca="1">РАСЧЕТЫ!R21</f>
        <v>#DIV/0!</v>
      </c>
      <c r="D14" s="212" t="s">
        <v>9</v>
      </c>
      <c r="E14" s="201" t="e">
        <f ca="1">РАСЧЕТЫ!I148</f>
        <v>#DIV/0!</v>
      </c>
      <c r="F14" s="212" t="s">
        <v>9</v>
      </c>
      <c r="G14" s="201" t="e">
        <f ca="1">РАСЧЕТЫ!I173</f>
        <v>#DIV/0!</v>
      </c>
      <c r="H14" s="220" t="s">
        <v>234</v>
      </c>
      <c r="I14" s="232" t="s">
        <v>91</v>
      </c>
      <c r="J14" s="252"/>
      <c r="K14" s="253"/>
      <c r="L14" s="255"/>
      <c r="M14" s="255"/>
      <c r="N14" s="256"/>
      <c r="O14" s="256"/>
      <c r="P14" s="256"/>
      <c r="Q14" s="256"/>
      <c r="R14" s="187"/>
      <c r="S14" s="187"/>
      <c r="T14" s="187"/>
      <c r="U14" s="187"/>
      <c r="V14" s="187"/>
    </row>
    <row r="15" spans="1:22" s="13" customFormat="1" ht="28.15" customHeight="1" thickBot="1" x14ac:dyDescent="0.3">
      <c r="A15" s="223"/>
      <c r="B15" s="227" t="s">
        <v>92</v>
      </c>
      <c r="C15" s="477" t="str">
        <f>РАСЧЕТЫ!R22</f>
        <v>5000-6000 мг/л АА</v>
      </c>
      <c r="D15" s="227" t="s">
        <v>92</v>
      </c>
      <c r="E15" s="229" t="str">
        <f>РАСЧЕТЫ!I149</f>
        <v>400-600 мг/л АА</v>
      </c>
      <c r="F15" s="227" t="s">
        <v>92</v>
      </c>
      <c r="G15" s="202" t="str">
        <f>РАСЧЕТЫ!I174</f>
        <v>180-240 мг/л АА</v>
      </c>
      <c r="H15" s="228"/>
      <c r="I15" s="228"/>
      <c r="J15" s="187"/>
      <c r="K15" s="187"/>
      <c r="L15" s="256"/>
      <c r="M15" s="256"/>
      <c r="N15" s="256"/>
      <c r="O15" s="256"/>
      <c r="P15" s="256"/>
      <c r="Q15" s="256"/>
    </row>
    <row r="16" spans="1:22" s="187" customFormat="1" ht="2.4500000000000002" customHeight="1" thickTop="1" thickBot="1" x14ac:dyDescent="0.3">
      <c r="A16" s="174"/>
      <c r="B16" s="177"/>
      <c r="C16" s="174"/>
      <c r="D16" s="174"/>
      <c r="E16" s="174"/>
      <c r="F16" s="174"/>
      <c r="J16" s="13"/>
      <c r="K16" s="13"/>
      <c r="L16" s="256"/>
      <c r="M16" s="256"/>
      <c r="N16" s="256"/>
      <c r="O16" s="256"/>
      <c r="P16" s="256"/>
      <c r="Q16" s="256"/>
    </row>
    <row r="17" spans="1:17" s="187" customFormat="1" ht="19.899999999999999" customHeight="1" thickBot="1" x14ac:dyDescent="0.3">
      <c r="A17" s="667" t="s">
        <v>94</v>
      </c>
      <c r="B17" s="186" t="s">
        <v>103</v>
      </c>
      <c r="C17" s="194">
        <f>РАСЧЕТЫ!D27</f>
        <v>0</v>
      </c>
      <c r="D17" s="214" t="s">
        <v>103</v>
      </c>
      <c r="E17" s="196">
        <f>РАСЧЕТЫ!D52</f>
        <v>0</v>
      </c>
      <c r="F17" s="214" t="s">
        <v>103</v>
      </c>
      <c r="G17" s="196">
        <f>РАСЧЕТЫ!D77</f>
        <v>0</v>
      </c>
      <c r="H17" s="203" t="s">
        <v>103</v>
      </c>
      <c r="I17" s="196">
        <f>РАСЧЕТЫ!D102</f>
        <v>0</v>
      </c>
      <c r="J17" s="13"/>
      <c r="K17" s="13"/>
      <c r="L17" s="256"/>
      <c r="M17" s="256"/>
      <c r="N17" s="256"/>
      <c r="O17" s="256"/>
      <c r="P17" s="256"/>
      <c r="Q17" s="256"/>
    </row>
    <row r="18" spans="1:17" s="13" customFormat="1" ht="25.15" customHeight="1" x14ac:dyDescent="0.25">
      <c r="A18" s="668"/>
      <c r="B18" s="207" t="s">
        <v>334</v>
      </c>
      <c r="C18" s="673" t="s">
        <v>233</v>
      </c>
      <c r="D18" s="215" t="s">
        <v>289</v>
      </c>
      <c r="E18" s="673" t="s">
        <v>109</v>
      </c>
      <c r="F18" s="218" t="s">
        <v>290</v>
      </c>
      <c r="G18" s="673" t="s">
        <v>108</v>
      </c>
      <c r="H18" s="213" t="s">
        <v>291</v>
      </c>
      <c r="I18" s="673" t="s">
        <v>109</v>
      </c>
      <c r="L18" s="256"/>
      <c r="M18" s="256"/>
      <c r="N18" s="256"/>
      <c r="O18" s="256"/>
      <c r="P18" s="256"/>
      <c r="Q18" s="256"/>
    </row>
    <row r="19" spans="1:17" s="13" customFormat="1" ht="19.899999999999999" customHeight="1" thickBot="1" x14ac:dyDescent="0.3">
      <c r="A19" s="668"/>
      <c r="B19" s="208" t="str">
        <f>C31</f>
        <v>240-300 мг/л АА</v>
      </c>
      <c r="C19" s="674"/>
      <c r="D19" s="216" t="str">
        <f>E31</f>
        <v>25-40 мг/л АА</v>
      </c>
      <c r="E19" s="674"/>
      <c r="F19" s="219" t="str">
        <f>G31</f>
        <v>10-25 мг/л АА</v>
      </c>
      <c r="G19" s="674"/>
      <c r="H19" s="205" t="str">
        <f>I31</f>
        <v>2-5 мг/л АА</v>
      </c>
      <c r="I19" s="674"/>
      <c r="J19" s="191"/>
      <c r="K19" s="191"/>
      <c r="L19" s="256"/>
      <c r="M19" s="256"/>
      <c r="N19" s="256"/>
      <c r="O19" s="256"/>
      <c r="P19" s="256"/>
      <c r="Q19" s="256"/>
    </row>
    <row r="20" spans="1:17" s="191" customFormat="1" ht="34.15" customHeight="1" x14ac:dyDescent="0.25">
      <c r="A20" s="669"/>
      <c r="B20" s="209" t="s">
        <v>10</v>
      </c>
      <c r="C20" s="195" t="s">
        <v>252</v>
      </c>
      <c r="D20" s="217" t="s">
        <v>104</v>
      </c>
      <c r="E20" s="195" t="s">
        <v>251</v>
      </c>
      <c r="F20" s="567" t="s">
        <v>104</v>
      </c>
      <c r="G20" s="195" t="s">
        <v>249</v>
      </c>
      <c r="H20" s="206" t="s">
        <v>104</v>
      </c>
      <c r="I20" s="195" t="s">
        <v>250</v>
      </c>
      <c r="J20" s="250"/>
      <c r="K20" s="250"/>
      <c r="L20" s="256"/>
      <c r="M20" s="256"/>
      <c r="N20" s="256"/>
      <c r="O20" s="256"/>
      <c r="P20" s="256"/>
      <c r="Q20" s="256"/>
    </row>
    <row r="21" spans="1:17" s="13" customFormat="1" ht="15" customHeight="1" x14ac:dyDescent="0.25">
      <c r="A21" s="197">
        <v>1</v>
      </c>
      <c r="B21" s="210" t="s">
        <v>3</v>
      </c>
      <c r="C21" s="199" t="e">
        <f ca="1">РАСЧЕТЫ!I39</f>
        <v>#DIV/0!</v>
      </c>
      <c r="D21" s="210" t="s">
        <v>3</v>
      </c>
      <c r="E21" s="480" t="e">
        <f ca="1">РАСЧЕТЫ!I64</f>
        <v>#DIV/0!</v>
      </c>
      <c r="F21" s="210" t="s">
        <v>3</v>
      </c>
      <c r="G21" s="480" t="e">
        <f ca="1">РАСЧЕТЫ!I89</f>
        <v>#DIV/0!</v>
      </c>
      <c r="H21" s="198" t="s">
        <v>3</v>
      </c>
      <c r="I21" s="483" t="e">
        <f ca="1">РАСЧЕТЫ!I114</f>
        <v>#DIV/0!</v>
      </c>
      <c r="J21" s="251"/>
      <c r="K21" s="254"/>
      <c r="L21" s="259"/>
      <c r="M21" s="259"/>
      <c r="N21" s="257"/>
      <c r="O21" s="257"/>
      <c r="P21" s="255"/>
      <c r="Q21" s="255"/>
    </row>
    <row r="22" spans="1:17" s="13" customFormat="1" ht="15" customHeight="1" x14ac:dyDescent="0.25">
      <c r="A22" s="193">
        <v>2</v>
      </c>
      <c r="B22" s="211" t="s">
        <v>5</v>
      </c>
      <c r="C22" s="185" t="e">
        <f ca="1">РАСЧЕТЫ!I40</f>
        <v>#DIV/0!</v>
      </c>
      <c r="D22" s="211" t="s">
        <v>5</v>
      </c>
      <c r="E22" s="481" t="e">
        <f ca="1">РАСЧЕТЫ!I65</f>
        <v>#DIV/0!</v>
      </c>
      <c r="F22" s="211" t="s">
        <v>5</v>
      </c>
      <c r="G22" s="481" t="e">
        <f ca="1">РАСЧЕТЫ!I90</f>
        <v>#DIV/0!</v>
      </c>
      <c r="H22" s="174" t="s">
        <v>5</v>
      </c>
      <c r="I22" s="484" t="e">
        <f ca="1">РАСЧЕТЫ!I115</f>
        <v>#DIV/0!</v>
      </c>
      <c r="J22" s="251"/>
      <c r="K22" s="254"/>
      <c r="L22" s="259"/>
      <c r="M22" s="259"/>
      <c r="N22" s="257"/>
      <c r="O22" s="255"/>
      <c r="P22" s="255"/>
      <c r="Q22" s="255"/>
    </row>
    <row r="23" spans="1:17" s="13" customFormat="1" ht="15" customHeight="1" x14ac:dyDescent="0.25">
      <c r="A23" s="193">
        <v>3</v>
      </c>
      <c r="B23" s="211" t="s">
        <v>2</v>
      </c>
      <c r="C23" s="185" t="e">
        <f ca="1">РАСЧЕТЫ!I41</f>
        <v>#DIV/0!</v>
      </c>
      <c r="D23" s="211" t="s">
        <v>2</v>
      </c>
      <c r="E23" s="481" t="e">
        <f ca="1">РАСЧЕТЫ!I66</f>
        <v>#DIV/0!</v>
      </c>
      <c r="F23" s="211" t="s">
        <v>2</v>
      </c>
      <c r="G23" s="481" t="e">
        <f ca="1">РАСЧЕТЫ!I91</f>
        <v>#DIV/0!</v>
      </c>
      <c r="H23" s="174" t="s">
        <v>2</v>
      </c>
      <c r="I23" s="484" t="e">
        <f ca="1">РАСЧЕТЫ!I116</f>
        <v>#DIV/0!</v>
      </c>
      <c r="J23" s="251"/>
      <c r="K23" s="254"/>
      <c r="L23" s="259"/>
      <c r="M23" s="259"/>
      <c r="N23" s="257"/>
      <c r="O23" s="255"/>
      <c r="P23" s="255"/>
      <c r="Q23" s="255"/>
    </row>
    <row r="24" spans="1:17" s="13" customFormat="1" ht="15" customHeight="1" x14ac:dyDescent="0.25">
      <c r="A24" s="696">
        <v>4</v>
      </c>
      <c r="B24" s="697" t="s">
        <v>1</v>
      </c>
      <c r="C24" s="699" t="e">
        <f ca="1">РАСЧЕТЫ!I42</f>
        <v>#DIV/0!</v>
      </c>
      <c r="D24" s="697" t="s">
        <v>1</v>
      </c>
      <c r="E24" s="704" t="e">
        <f ca="1">РАСЧЕТЫ!I67</f>
        <v>#DIV/0!</v>
      </c>
      <c r="F24" s="697" t="s">
        <v>1</v>
      </c>
      <c r="G24" s="704" t="e">
        <f ca="1">РАСЧЕТЫ!I92</f>
        <v>#DIV/0!</v>
      </c>
      <c r="H24" s="705" t="s">
        <v>1</v>
      </c>
      <c r="I24" s="706" t="e">
        <f ca="1">РАСЧЕТЫ!I117</f>
        <v>#DIV/0!</v>
      </c>
      <c r="J24" s="251"/>
      <c r="K24" s="254"/>
      <c r="L24" s="259"/>
      <c r="M24" s="259"/>
      <c r="N24" s="257"/>
      <c r="O24" s="257"/>
      <c r="P24" s="257"/>
      <c r="Q24" s="257"/>
    </row>
    <row r="25" spans="1:17" s="13" customFormat="1" ht="15" customHeight="1" x14ac:dyDescent="0.25">
      <c r="A25" s="193">
        <v>5</v>
      </c>
      <c r="B25" s="211" t="s">
        <v>6</v>
      </c>
      <c r="C25" s="185" t="e">
        <f ca="1">РАСЧЕТЫ!I43</f>
        <v>#DIV/0!</v>
      </c>
      <c r="D25" s="211" t="s">
        <v>6</v>
      </c>
      <c r="E25" s="481" t="e">
        <f ca="1">РАСЧЕТЫ!I68</f>
        <v>#DIV/0!</v>
      </c>
      <c r="F25" s="211" t="s">
        <v>6</v>
      </c>
      <c r="G25" s="481" t="e">
        <f ca="1">РАСЧЕТЫ!I93</f>
        <v>#DIV/0!</v>
      </c>
      <c r="H25" s="174" t="s">
        <v>6</v>
      </c>
      <c r="I25" s="484" t="e">
        <f ca="1">РАСЧЕТЫ!I118</f>
        <v>#DIV/0!</v>
      </c>
      <c r="J25" s="251"/>
      <c r="K25" s="254"/>
      <c r="L25" s="259"/>
      <c r="M25" s="259"/>
      <c r="N25" s="255"/>
      <c r="O25" s="255"/>
      <c r="P25" s="257"/>
      <c r="Q25" s="257"/>
    </row>
    <row r="26" spans="1:17" s="222" customFormat="1" ht="15" customHeight="1" x14ac:dyDescent="0.25">
      <c r="A26" s="38" t="s">
        <v>93</v>
      </c>
      <c r="B26" s="38" t="s">
        <v>4</v>
      </c>
      <c r="C26" s="486" t="e">
        <f ca="1">РАСЧЕТЫ!I44</f>
        <v>#N/A</v>
      </c>
      <c r="D26" s="38" t="s">
        <v>4</v>
      </c>
      <c r="E26" s="221" t="e">
        <f ca="1">РАСЧЕТЫ!I69</f>
        <v>#DIV/0!</v>
      </c>
      <c r="F26" s="38" t="s">
        <v>4</v>
      </c>
      <c r="G26" s="486" t="e">
        <f ca="1">РАСЧЕТЫ!I94</f>
        <v>#N/A</v>
      </c>
      <c r="H26" s="43" t="s">
        <v>4</v>
      </c>
      <c r="I26" s="486" t="e">
        <f ca="1">РАСЧЕТЫ!I119</f>
        <v>#N/A</v>
      </c>
      <c r="J26" s="251"/>
      <c r="K26" s="254"/>
      <c r="L26" s="259"/>
      <c r="M26" s="259"/>
      <c r="N26" s="260"/>
      <c r="O26" s="260"/>
      <c r="P26" s="260"/>
      <c r="Q26" s="260"/>
    </row>
    <row r="27" spans="1:17" s="13" customFormat="1" ht="15" customHeight="1" x14ac:dyDescent="0.25">
      <c r="A27" s="193">
        <v>6</v>
      </c>
      <c r="B27" s="211" t="s">
        <v>7</v>
      </c>
      <c r="C27" s="185" t="e">
        <f ca="1">РАСЧЕТЫ!I45</f>
        <v>#DIV/0!</v>
      </c>
      <c r="D27" s="211" t="s">
        <v>7</v>
      </c>
      <c r="E27" s="481" t="e">
        <f ca="1">РАСЧЕТЫ!I70</f>
        <v>#DIV/0!</v>
      </c>
      <c r="F27" s="211" t="s">
        <v>7</v>
      </c>
      <c r="G27" s="481" t="e">
        <f ca="1">РАСЧЕТЫ!I95</f>
        <v>#DIV/0!</v>
      </c>
      <c r="H27" s="174" t="s">
        <v>7</v>
      </c>
      <c r="I27" s="484" t="e">
        <f ca="1">РАСЧЕТЫ!I120</f>
        <v>#DIV/0!</v>
      </c>
      <c r="J27" s="251"/>
      <c r="K27" s="254"/>
      <c r="L27" s="259"/>
      <c r="M27" s="259"/>
      <c r="N27" s="255"/>
      <c r="O27" s="255"/>
      <c r="P27" s="255"/>
      <c r="Q27" s="257"/>
    </row>
    <row r="28" spans="1:17" s="36" customFormat="1" ht="15" customHeight="1" x14ac:dyDescent="0.25">
      <c r="A28" s="193">
        <v>7</v>
      </c>
      <c r="B28" s="211" t="s">
        <v>0</v>
      </c>
      <c r="C28" s="185" t="e">
        <f ca="1">РАСЧЕТЫ!I46</f>
        <v>#DIV/0!</v>
      </c>
      <c r="D28" s="211" t="s">
        <v>0</v>
      </c>
      <c r="E28" s="481" t="e">
        <f ca="1">РАСЧЕТЫ!I71</f>
        <v>#DIV/0!</v>
      </c>
      <c r="F28" s="211" t="s">
        <v>0</v>
      </c>
      <c r="G28" s="481" t="e">
        <f ca="1">РАСЧЕТЫ!I96</f>
        <v>#DIV/0!</v>
      </c>
      <c r="H28" s="174" t="s">
        <v>0</v>
      </c>
      <c r="I28" s="484" t="e">
        <f ca="1">РАСЧЕТЫ!I121</f>
        <v>#DIV/0!</v>
      </c>
      <c r="J28" s="251"/>
      <c r="K28" s="254"/>
      <c r="L28" s="259"/>
      <c r="M28" s="259"/>
      <c r="N28" s="255"/>
      <c r="O28" s="255"/>
      <c r="P28" s="255"/>
      <c r="Q28" s="257"/>
    </row>
    <row r="29" spans="1:17" s="13" customFormat="1" ht="15" customHeight="1" x14ac:dyDescent="0.25">
      <c r="A29" s="193">
        <v>8</v>
      </c>
      <c r="B29" s="211" t="s">
        <v>8</v>
      </c>
      <c r="C29" s="185" t="e">
        <f ca="1">РАСЧЕТЫ!I47</f>
        <v>#DIV/0!</v>
      </c>
      <c r="D29" s="211" t="s">
        <v>8</v>
      </c>
      <c r="E29" s="481" t="e">
        <f ca="1">РАСЧЕТЫ!I72</f>
        <v>#DIV/0!</v>
      </c>
      <c r="F29" s="211" t="s">
        <v>8</v>
      </c>
      <c r="G29" s="481" t="e">
        <f ca="1">РАСЧЕТЫ!I97</f>
        <v>#DIV/0!</v>
      </c>
      <c r="H29" s="174" t="s">
        <v>8</v>
      </c>
      <c r="I29" s="484" t="e">
        <f ca="1">РАСЧЕТЫ!I122</f>
        <v>#DIV/0!</v>
      </c>
      <c r="J29" s="251"/>
      <c r="K29" s="254"/>
      <c r="L29" s="259"/>
      <c r="M29" s="259"/>
      <c r="N29" s="255"/>
      <c r="O29" s="255"/>
      <c r="P29" s="255"/>
      <c r="Q29" s="255"/>
    </row>
    <row r="30" spans="1:17" s="13" customFormat="1" ht="15" customHeight="1" x14ac:dyDescent="0.25">
      <c r="A30" s="200">
        <v>9</v>
      </c>
      <c r="B30" s="212" t="s">
        <v>9</v>
      </c>
      <c r="C30" s="201" t="e">
        <f ca="1">РАСЧЕТЫ!I48</f>
        <v>#DIV/0!</v>
      </c>
      <c r="D30" s="212" t="s">
        <v>9</v>
      </c>
      <c r="E30" s="482" t="e">
        <f ca="1">РАСЧЕТЫ!I73</f>
        <v>#DIV/0!</v>
      </c>
      <c r="F30" s="212" t="s">
        <v>9</v>
      </c>
      <c r="G30" s="482" t="e">
        <f ca="1">РАСЧЕТЫ!I98</f>
        <v>#DIV/0!</v>
      </c>
      <c r="H30" s="175" t="s">
        <v>9</v>
      </c>
      <c r="I30" s="485" t="e">
        <f ca="1">РАСЧЕТЫ!I123</f>
        <v>#DIV/0!</v>
      </c>
      <c r="J30" s="251"/>
      <c r="K30" s="254"/>
      <c r="L30" s="259"/>
      <c r="M30" s="259"/>
      <c r="N30" s="255"/>
      <c r="O30" s="255"/>
      <c r="P30" s="255"/>
      <c r="Q30" s="255"/>
    </row>
    <row r="31" spans="1:17" s="13" customFormat="1" ht="28.15" customHeight="1" thickBot="1" x14ac:dyDescent="0.3">
      <c r="A31" s="223"/>
      <c r="B31" s="224" t="s">
        <v>92</v>
      </c>
      <c r="C31" s="225" t="str">
        <f>РАСЧЕТЫ!I49</f>
        <v>240-300 мг/л АА</v>
      </c>
      <c r="D31" s="224" t="s">
        <v>92</v>
      </c>
      <c r="E31" s="226" t="str">
        <f>РАСЧЕТЫ!I74</f>
        <v>25-40 мг/л АА</v>
      </c>
      <c r="F31" s="224" t="s">
        <v>92</v>
      </c>
      <c r="G31" s="226" t="str">
        <f>РАСЧЕТЫ!I99</f>
        <v>10-25 мг/л АА</v>
      </c>
      <c r="H31" s="224" t="s">
        <v>92</v>
      </c>
      <c r="I31" s="226" t="str">
        <f>РАСЧЕТЫ!I124</f>
        <v>2-5 мг/л АА</v>
      </c>
      <c r="J31" s="181"/>
    </row>
    <row r="32" spans="1:17" s="13" customFormat="1" ht="15" customHeight="1" thickTop="1" x14ac:dyDescent="0.25">
      <c r="A32" s="174"/>
      <c r="B32" s="177"/>
      <c r="C32" s="174"/>
      <c r="D32" s="174"/>
      <c r="E32" s="180"/>
      <c r="F32" s="174"/>
      <c r="G32" s="180"/>
      <c r="H32" s="174"/>
      <c r="I32" s="177"/>
      <c r="J32" s="15"/>
      <c r="K32" s="15"/>
    </row>
    <row r="33" spans="1:16" s="15" customFormat="1" x14ac:dyDescent="0.25">
      <c r="A33" s="174"/>
      <c r="B33" s="169"/>
      <c r="C33" s="169"/>
      <c r="D33" s="169"/>
      <c r="L33" s="188"/>
      <c r="P33" s="189"/>
    </row>
    <row r="34" spans="1:16" s="15" customFormat="1" x14ac:dyDescent="0.25">
      <c r="A34" s="174"/>
      <c r="B34" s="169"/>
      <c r="C34" s="169"/>
      <c r="D34" s="169"/>
      <c r="L34" s="188"/>
      <c r="P34" s="189"/>
    </row>
    <row r="35" spans="1:16" s="15" customFormat="1" x14ac:dyDescent="0.25">
      <c r="A35" s="174"/>
      <c r="B35" s="169"/>
      <c r="C35" s="169"/>
      <c r="D35" s="169"/>
      <c r="L35" s="188"/>
      <c r="P35" s="189"/>
    </row>
    <row r="36" spans="1:16" s="15" customFormat="1" x14ac:dyDescent="0.25">
      <c r="A36" s="174"/>
      <c r="B36" s="169"/>
      <c r="C36" s="169"/>
      <c r="D36" s="169"/>
      <c r="L36" s="188"/>
      <c r="P36" s="189"/>
    </row>
    <row r="37" spans="1:16" s="15" customFormat="1" x14ac:dyDescent="0.25">
      <c r="A37" s="174"/>
      <c r="B37" s="169"/>
      <c r="C37" s="169"/>
      <c r="D37" s="169"/>
      <c r="L37" s="188"/>
      <c r="P37" s="189"/>
    </row>
    <row r="38" spans="1:16" s="15" customFormat="1" x14ac:dyDescent="0.25">
      <c r="A38" s="174"/>
      <c r="B38" s="169"/>
      <c r="C38" s="169"/>
      <c r="D38" s="169"/>
      <c r="L38" s="188"/>
      <c r="P38" s="189"/>
    </row>
    <row r="39" spans="1:16" s="15" customFormat="1" x14ac:dyDescent="0.25">
      <c r="A39" s="174"/>
      <c r="B39" s="169"/>
      <c r="C39" s="169"/>
      <c r="D39" s="169"/>
      <c r="L39" s="188"/>
      <c r="P39" s="189"/>
    </row>
    <row r="40" spans="1:16" s="15" customFormat="1" x14ac:dyDescent="0.25">
      <c r="A40" s="174"/>
      <c r="B40" s="169"/>
      <c r="C40" s="169"/>
      <c r="D40" s="169"/>
      <c r="L40" s="188"/>
      <c r="P40" s="189"/>
    </row>
    <row r="41" spans="1:16" s="15" customFormat="1" x14ac:dyDescent="0.25">
      <c r="A41" s="174"/>
      <c r="B41" s="169"/>
      <c r="C41" s="169"/>
      <c r="D41" s="169"/>
      <c r="L41" s="188"/>
      <c r="P41" s="189"/>
    </row>
    <row r="42" spans="1:16" s="15" customFormat="1" x14ac:dyDescent="0.25">
      <c r="A42" s="174"/>
      <c r="B42" s="169"/>
      <c r="C42" s="169"/>
      <c r="D42" s="169"/>
      <c r="L42" s="188"/>
      <c r="P42" s="189"/>
    </row>
    <row r="43" spans="1:16" s="15" customFormat="1" x14ac:dyDescent="0.25">
      <c r="A43" s="174"/>
      <c r="B43" s="169"/>
      <c r="C43" s="169"/>
      <c r="D43" s="169"/>
      <c r="L43" s="188"/>
      <c r="P43" s="189"/>
    </row>
    <row r="44" spans="1:16" s="15" customFormat="1" x14ac:dyDescent="0.25">
      <c r="A44" s="174"/>
      <c r="B44" s="169"/>
      <c r="C44" s="169"/>
      <c r="D44" s="169"/>
      <c r="L44" s="188"/>
      <c r="P44" s="189"/>
    </row>
    <row r="45" spans="1:16" s="15" customFormat="1" x14ac:dyDescent="0.25">
      <c r="A45" s="174"/>
      <c r="B45" s="169"/>
      <c r="C45" s="169"/>
      <c r="D45" s="169"/>
      <c r="L45" s="188"/>
      <c r="P45" s="189"/>
    </row>
    <row r="46" spans="1:16" s="15" customFormat="1" x14ac:dyDescent="0.25">
      <c r="A46" s="174"/>
      <c r="B46" s="169"/>
      <c r="C46" s="169"/>
      <c r="D46" s="169"/>
      <c r="L46" s="188"/>
      <c r="P46" s="189"/>
    </row>
    <row r="47" spans="1:16" s="15" customFormat="1" x14ac:dyDescent="0.25">
      <c r="A47" s="174"/>
      <c r="B47" s="169"/>
      <c r="C47" s="169"/>
      <c r="D47" s="169"/>
      <c r="L47" s="188"/>
      <c r="P47" s="189"/>
    </row>
    <row r="48" spans="1:16" s="15" customFormat="1" x14ac:dyDescent="0.25">
      <c r="A48" s="174"/>
      <c r="B48" s="169"/>
      <c r="C48" s="169"/>
      <c r="D48" s="169"/>
      <c r="L48" s="188"/>
      <c r="P48" s="189"/>
    </row>
    <row r="49" spans="1:16" s="15" customFormat="1" x14ac:dyDescent="0.25">
      <c r="A49" s="174"/>
      <c r="B49" s="169"/>
      <c r="C49" s="169"/>
      <c r="D49" s="169"/>
      <c r="L49" s="188"/>
      <c r="P49" s="189"/>
    </row>
    <row r="50" spans="1:16" s="15" customFormat="1" x14ac:dyDescent="0.25">
      <c r="A50" s="174"/>
      <c r="B50" s="169"/>
      <c r="C50" s="169"/>
      <c r="D50" s="169"/>
      <c r="L50" s="188"/>
      <c r="P50" s="189"/>
    </row>
    <row r="51" spans="1:16" s="15" customFormat="1" x14ac:dyDescent="0.25">
      <c r="A51" s="174"/>
      <c r="B51" s="169"/>
      <c r="C51" s="169"/>
      <c r="D51" s="169"/>
      <c r="L51" s="188"/>
      <c r="P51" s="189"/>
    </row>
    <row r="52" spans="1:16" s="15" customFormat="1" x14ac:dyDescent="0.25">
      <c r="A52" s="174"/>
      <c r="B52" s="169"/>
      <c r="C52" s="169"/>
      <c r="D52" s="169"/>
      <c r="L52" s="188"/>
      <c r="P52" s="189"/>
    </row>
    <row r="53" spans="1:16" s="15" customFormat="1" x14ac:dyDescent="0.25">
      <c r="A53" s="174"/>
      <c r="B53" s="169"/>
      <c r="C53" s="169"/>
      <c r="D53" s="169"/>
      <c r="L53" s="188"/>
      <c r="P53" s="189"/>
    </row>
    <row r="54" spans="1:16" s="15" customFormat="1" x14ac:dyDescent="0.25">
      <c r="A54" s="174"/>
      <c r="B54" s="169"/>
      <c r="C54" s="169"/>
      <c r="D54" s="169"/>
      <c r="L54" s="188"/>
      <c r="P54" s="189"/>
    </row>
    <row r="55" spans="1:16" s="15" customFormat="1" x14ac:dyDescent="0.25">
      <c r="A55" s="174"/>
      <c r="B55" s="169"/>
      <c r="C55" s="169"/>
      <c r="D55" s="169"/>
      <c r="L55" s="188"/>
      <c r="P55" s="189"/>
    </row>
    <row r="56" spans="1:16" s="15" customFormat="1" x14ac:dyDescent="0.25">
      <c r="A56" s="174"/>
      <c r="B56" s="169"/>
      <c r="C56" s="169"/>
      <c r="D56" s="169"/>
      <c r="L56" s="188"/>
      <c r="P56" s="189"/>
    </row>
    <row r="57" spans="1:16" s="15" customFormat="1" x14ac:dyDescent="0.25">
      <c r="A57" s="174"/>
      <c r="B57" s="169"/>
      <c r="C57" s="169"/>
      <c r="D57" s="169"/>
      <c r="L57" s="188"/>
      <c r="P57" s="189"/>
    </row>
    <row r="58" spans="1:16" s="15" customFormat="1" x14ac:dyDescent="0.25">
      <c r="A58" s="174"/>
      <c r="B58" s="169"/>
      <c r="C58" s="169"/>
      <c r="D58" s="169"/>
      <c r="L58" s="188"/>
      <c r="P58" s="189"/>
    </row>
    <row r="59" spans="1:16" s="15" customFormat="1" x14ac:dyDescent="0.25">
      <c r="A59" s="174"/>
      <c r="B59" s="169"/>
      <c r="C59" s="169"/>
      <c r="D59" s="169"/>
      <c r="L59" s="188"/>
      <c r="P59" s="189"/>
    </row>
    <row r="60" spans="1:16" s="15" customFormat="1" x14ac:dyDescent="0.25">
      <c r="A60" s="174"/>
      <c r="B60" s="169"/>
      <c r="C60" s="169"/>
      <c r="D60" s="169"/>
      <c r="L60" s="188"/>
      <c r="P60" s="189"/>
    </row>
    <row r="61" spans="1:16" s="15" customFormat="1" x14ac:dyDescent="0.25">
      <c r="A61" s="174"/>
      <c r="B61" s="169"/>
      <c r="C61" s="169"/>
      <c r="D61" s="169"/>
      <c r="L61" s="188"/>
      <c r="P61" s="189"/>
    </row>
    <row r="62" spans="1:16" s="15" customFormat="1" x14ac:dyDescent="0.25">
      <c r="A62" s="174"/>
      <c r="B62" s="169"/>
      <c r="C62" s="169"/>
      <c r="D62" s="169"/>
      <c r="L62" s="188"/>
      <c r="P62" s="189"/>
    </row>
    <row r="63" spans="1:16" s="15" customFormat="1" x14ac:dyDescent="0.25">
      <c r="A63" s="174"/>
      <c r="B63" s="169"/>
      <c r="C63" s="169"/>
      <c r="D63" s="169"/>
      <c r="L63" s="188"/>
      <c r="P63" s="189"/>
    </row>
    <row r="64" spans="1:16" s="15" customFormat="1" x14ac:dyDescent="0.25">
      <c r="A64" s="174"/>
      <c r="B64" s="169"/>
      <c r="C64" s="169"/>
      <c r="D64" s="169"/>
      <c r="L64" s="188"/>
      <c r="P64" s="189"/>
    </row>
    <row r="65" spans="1:16" s="15" customFormat="1" x14ac:dyDescent="0.25">
      <c r="A65" s="174"/>
      <c r="B65" s="169"/>
      <c r="C65" s="169"/>
      <c r="D65" s="169"/>
      <c r="L65" s="188"/>
      <c r="P65" s="189"/>
    </row>
    <row r="66" spans="1:16" s="15" customFormat="1" x14ac:dyDescent="0.25">
      <c r="A66" s="174"/>
      <c r="B66" s="169"/>
      <c r="C66" s="169"/>
      <c r="D66" s="169"/>
      <c r="L66" s="188"/>
      <c r="P66" s="189"/>
    </row>
    <row r="67" spans="1:16" s="15" customFormat="1" x14ac:dyDescent="0.25">
      <c r="A67" s="174"/>
      <c r="B67" s="169"/>
      <c r="C67" s="169"/>
      <c r="D67" s="169"/>
      <c r="L67" s="188"/>
      <c r="P67" s="189"/>
    </row>
    <row r="68" spans="1:16" s="15" customFormat="1" x14ac:dyDescent="0.25">
      <c r="A68" s="174"/>
      <c r="B68" s="169"/>
      <c r="C68" s="169"/>
      <c r="D68" s="169"/>
      <c r="L68" s="188"/>
      <c r="P68" s="189"/>
    </row>
    <row r="69" spans="1:16" s="15" customFormat="1" x14ac:dyDescent="0.25">
      <c r="A69" s="174"/>
      <c r="B69" s="169"/>
      <c r="C69" s="169"/>
      <c r="D69" s="169"/>
      <c r="L69" s="188"/>
      <c r="P69" s="189"/>
    </row>
    <row r="70" spans="1:16" s="15" customFormat="1" x14ac:dyDescent="0.25">
      <c r="A70" s="174"/>
      <c r="B70" s="169"/>
      <c r="C70" s="169"/>
      <c r="D70" s="169"/>
      <c r="L70" s="188"/>
      <c r="P70" s="189"/>
    </row>
    <row r="71" spans="1:16" s="15" customFormat="1" x14ac:dyDescent="0.25">
      <c r="A71" s="174"/>
      <c r="B71" s="169"/>
      <c r="C71" s="169"/>
      <c r="D71" s="169"/>
      <c r="L71" s="188"/>
      <c r="P71" s="189"/>
    </row>
    <row r="72" spans="1:16" s="15" customFormat="1" x14ac:dyDescent="0.25">
      <c r="A72" s="174"/>
      <c r="B72" s="169"/>
      <c r="C72" s="169"/>
      <c r="D72" s="169"/>
      <c r="L72" s="188"/>
      <c r="P72" s="189"/>
    </row>
    <row r="73" spans="1:16" s="15" customFormat="1" x14ac:dyDescent="0.25">
      <c r="A73" s="174"/>
      <c r="B73" s="169"/>
      <c r="C73" s="169"/>
      <c r="D73" s="169"/>
      <c r="L73" s="188"/>
      <c r="P73" s="189"/>
    </row>
    <row r="74" spans="1:16" s="15" customFormat="1" x14ac:dyDescent="0.25">
      <c r="A74" s="174"/>
      <c r="B74" s="169"/>
      <c r="C74" s="169"/>
      <c r="D74" s="169"/>
      <c r="L74" s="188"/>
      <c r="P74" s="189"/>
    </row>
    <row r="75" spans="1:16" s="15" customFormat="1" x14ac:dyDescent="0.25">
      <c r="A75" s="174"/>
      <c r="B75" s="169"/>
      <c r="C75" s="169"/>
      <c r="D75" s="169"/>
      <c r="L75" s="188"/>
      <c r="P75" s="189"/>
    </row>
    <row r="76" spans="1:16" s="15" customFormat="1" x14ac:dyDescent="0.25">
      <c r="A76" s="174"/>
      <c r="B76" s="169"/>
      <c r="C76" s="169"/>
      <c r="D76" s="169"/>
      <c r="L76" s="188"/>
      <c r="P76" s="189"/>
    </row>
    <row r="77" spans="1:16" s="15" customFormat="1" x14ac:dyDescent="0.25">
      <c r="A77" s="174"/>
      <c r="B77" s="169"/>
      <c r="C77" s="169"/>
      <c r="D77" s="169"/>
      <c r="L77" s="188"/>
      <c r="P77" s="189"/>
    </row>
    <row r="78" spans="1:16" s="15" customFormat="1" x14ac:dyDescent="0.25">
      <c r="A78" s="174"/>
      <c r="B78" s="169"/>
      <c r="C78" s="169"/>
      <c r="D78" s="169"/>
      <c r="L78" s="188"/>
      <c r="P78" s="189"/>
    </row>
    <row r="79" spans="1:16" s="15" customFormat="1" x14ac:dyDescent="0.25">
      <c r="A79" s="174"/>
      <c r="B79" s="169"/>
      <c r="C79" s="169"/>
      <c r="D79" s="169"/>
      <c r="L79" s="188"/>
      <c r="P79" s="189"/>
    </row>
    <row r="80" spans="1:16" s="15" customFormat="1" x14ac:dyDescent="0.25">
      <c r="A80" s="174"/>
      <c r="B80" s="169"/>
      <c r="C80" s="169"/>
      <c r="D80" s="169"/>
      <c r="L80" s="188"/>
      <c r="P80" s="189"/>
    </row>
    <row r="81" spans="1:16" s="15" customFormat="1" x14ac:dyDescent="0.25">
      <c r="A81" s="174"/>
      <c r="B81" s="169"/>
      <c r="C81" s="169"/>
      <c r="D81" s="169"/>
      <c r="L81" s="188"/>
      <c r="P81" s="189"/>
    </row>
    <row r="82" spans="1:16" s="15" customFormat="1" x14ac:dyDescent="0.25">
      <c r="A82" s="174"/>
      <c r="B82" s="169"/>
      <c r="C82" s="169"/>
      <c r="D82" s="169"/>
      <c r="L82" s="188"/>
      <c r="P82" s="189"/>
    </row>
    <row r="83" spans="1:16" s="15" customFormat="1" x14ac:dyDescent="0.25">
      <c r="A83" s="174"/>
      <c r="B83" s="169"/>
      <c r="C83" s="169"/>
      <c r="D83" s="169"/>
      <c r="L83" s="188"/>
      <c r="P83" s="189"/>
    </row>
    <row r="84" spans="1:16" s="15" customFormat="1" x14ac:dyDescent="0.25">
      <c r="A84" s="174"/>
      <c r="B84" s="169"/>
      <c r="C84" s="169"/>
      <c r="D84" s="169"/>
      <c r="L84" s="188"/>
      <c r="P84" s="189"/>
    </row>
    <row r="85" spans="1:16" s="15" customFormat="1" x14ac:dyDescent="0.25">
      <c r="A85" s="174"/>
      <c r="B85" s="169"/>
      <c r="C85" s="169"/>
      <c r="D85" s="169"/>
      <c r="L85" s="188"/>
      <c r="P85" s="189"/>
    </row>
    <row r="86" spans="1:16" s="15" customFormat="1" x14ac:dyDescent="0.25">
      <c r="A86" s="174"/>
      <c r="B86" s="169"/>
      <c r="C86" s="169"/>
      <c r="D86" s="169"/>
      <c r="L86" s="188"/>
      <c r="P86" s="189"/>
    </row>
    <row r="87" spans="1:16" s="15" customFormat="1" x14ac:dyDescent="0.25">
      <c r="A87" s="174"/>
      <c r="B87" s="169"/>
      <c r="C87" s="169"/>
      <c r="D87" s="169"/>
      <c r="L87" s="188"/>
      <c r="P87" s="189"/>
    </row>
    <row r="88" spans="1:16" s="15" customFormat="1" x14ac:dyDescent="0.25">
      <c r="A88" s="174"/>
      <c r="B88" s="169"/>
      <c r="C88" s="169"/>
      <c r="D88" s="169"/>
      <c r="L88" s="188"/>
      <c r="P88" s="189"/>
    </row>
    <row r="89" spans="1:16" s="15" customFormat="1" x14ac:dyDescent="0.25">
      <c r="A89" s="174"/>
      <c r="B89" s="169"/>
      <c r="C89" s="169"/>
      <c r="D89" s="169"/>
      <c r="L89" s="188"/>
      <c r="P89" s="189"/>
    </row>
    <row r="90" spans="1:16" s="15" customFormat="1" x14ac:dyDescent="0.25">
      <c r="A90" s="174"/>
      <c r="B90" s="169"/>
      <c r="C90" s="169"/>
      <c r="D90" s="169"/>
      <c r="L90" s="188"/>
      <c r="P90" s="189"/>
    </row>
    <row r="91" spans="1:16" s="15" customFormat="1" x14ac:dyDescent="0.25">
      <c r="A91" s="174"/>
      <c r="B91" s="169"/>
      <c r="C91" s="169"/>
      <c r="D91" s="169"/>
      <c r="L91" s="188"/>
      <c r="P91" s="189"/>
    </row>
    <row r="92" spans="1:16" s="15" customFormat="1" x14ac:dyDescent="0.25">
      <c r="A92" s="174"/>
      <c r="B92" s="169"/>
      <c r="C92" s="169"/>
      <c r="D92" s="169"/>
      <c r="L92" s="188"/>
      <c r="P92" s="189"/>
    </row>
    <row r="93" spans="1:16" s="15" customFormat="1" x14ac:dyDescent="0.25">
      <c r="A93" s="174"/>
      <c r="B93" s="169"/>
      <c r="C93" s="169"/>
      <c r="D93" s="169"/>
      <c r="L93" s="188"/>
      <c r="P93" s="189"/>
    </row>
    <row r="94" spans="1:16" s="15" customFormat="1" x14ac:dyDescent="0.25">
      <c r="A94" s="174"/>
      <c r="B94" s="169"/>
      <c r="C94" s="169"/>
      <c r="D94" s="169"/>
      <c r="L94" s="188"/>
      <c r="P94" s="189"/>
    </row>
    <row r="95" spans="1:16" s="15" customFormat="1" x14ac:dyDescent="0.25">
      <c r="A95" s="174"/>
      <c r="B95" s="169"/>
      <c r="C95" s="169"/>
      <c r="D95" s="169"/>
      <c r="L95" s="188"/>
      <c r="P95" s="189"/>
    </row>
    <row r="96" spans="1:16" s="15" customFormat="1" x14ac:dyDescent="0.25">
      <c r="A96" s="174"/>
      <c r="B96" s="169"/>
      <c r="C96" s="169"/>
      <c r="D96" s="169"/>
      <c r="L96" s="188"/>
      <c r="P96" s="189"/>
    </row>
    <row r="97" spans="1:16" s="15" customFormat="1" x14ac:dyDescent="0.25">
      <c r="A97" s="174"/>
      <c r="B97" s="169"/>
      <c r="C97" s="169"/>
      <c r="D97" s="169"/>
      <c r="L97" s="188"/>
      <c r="P97" s="189"/>
    </row>
    <row r="98" spans="1:16" s="15" customFormat="1" x14ac:dyDescent="0.25">
      <c r="A98" s="174"/>
      <c r="B98" s="169"/>
      <c r="C98" s="169"/>
      <c r="D98" s="169"/>
      <c r="L98" s="188"/>
      <c r="P98" s="189"/>
    </row>
    <row r="99" spans="1:16" s="15" customFormat="1" x14ac:dyDescent="0.25">
      <c r="A99" s="174"/>
      <c r="B99" s="169"/>
      <c r="C99" s="169"/>
      <c r="D99" s="169"/>
      <c r="L99" s="188"/>
      <c r="P99" s="189"/>
    </row>
    <row r="100" spans="1:16" s="15" customFormat="1" x14ac:dyDescent="0.25">
      <c r="A100" s="174"/>
      <c r="B100" s="169"/>
      <c r="C100" s="169"/>
      <c r="D100" s="169"/>
      <c r="L100" s="188"/>
      <c r="P100" s="189"/>
    </row>
    <row r="101" spans="1:16" s="15" customFormat="1" x14ac:dyDescent="0.25">
      <c r="A101" s="174"/>
      <c r="B101" s="169"/>
      <c r="C101" s="169"/>
      <c r="D101" s="169"/>
      <c r="L101" s="188"/>
      <c r="P101" s="189"/>
    </row>
    <row r="102" spans="1:16" s="15" customFormat="1" x14ac:dyDescent="0.25">
      <c r="A102" s="174"/>
      <c r="B102" s="169"/>
      <c r="C102" s="169"/>
      <c r="D102" s="169"/>
      <c r="L102" s="188"/>
      <c r="P102" s="189"/>
    </row>
    <row r="103" spans="1:16" s="15" customFormat="1" x14ac:dyDescent="0.25">
      <c r="A103" s="174"/>
      <c r="B103" s="169"/>
      <c r="C103" s="169"/>
      <c r="D103" s="169"/>
      <c r="L103" s="188"/>
      <c r="P103" s="189"/>
    </row>
    <row r="104" spans="1:16" s="15" customFormat="1" x14ac:dyDescent="0.25">
      <c r="A104" s="174"/>
      <c r="B104" s="169"/>
      <c r="C104" s="169"/>
      <c r="D104" s="169"/>
      <c r="L104" s="188"/>
      <c r="P104" s="189"/>
    </row>
    <row r="105" spans="1:16" s="15" customFormat="1" x14ac:dyDescent="0.25">
      <c r="A105" s="174"/>
      <c r="B105" s="169"/>
      <c r="C105" s="169"/>
      <c r="D105" s="169"/>
      <c r="L105" s="188"/>
      <c r="P105" s="189"/>
    </row>
    <row r="106" spans="1:16" s="15" customFormat="1" x14ac:dyDescent="0.25">
      <c r="A106" s="174"/>
      <c r="B106" s="169"/>
      <c r="C106" s="169"/>
      <c r="D106" s="169"/>
      <c r="L106" s="188"/>
      <c r="P106" s="189"/>
    </row>
    <row r="107" spans="1:16" s="15" customFormat="1" x14ac:dyDescent="0.25">
      <c r="A107" s="174"/>
      <c r="B107" s="169"/>
      <c r="C107" s="169"/>
      <c r="D107" s="169"/>
      <c r="L107" s="188"/>
      <c r="P107" s="189"/>
    </row>
    <row r="108" spans="1:16" s="15" customFormat="1" x14ac:dyDescent="0.25">
      <c r="A108" s="174"/>
      <c r="B108" s="169"/>
      <c r="C108" s="169"/>
      <c r="D108" s="169"/>
      <c r="L108" s="188"/>
      <c r="P108" s="189"/>
    </row>
    <row r="109" spans="1:16" s="15" customFormat="1" x14ac:dyDescent="0.25">
      <c r="A109" s="174"/>
      <c r="B109" s="169"/>
      <c r="C109" s="169"/>
      <c r="D109" s="169"/>
      <c r="J109"/>
      <c r="K109"/>
      <c r="L109" s="188"/>
      <c r="P109" s="189"/>
    </row>
    <row r="110" spans="1:16" x14ac:dyDescent="0.25">
      <c r="C110" s="169"/>
      <c r="D110" s="169"/>
      <c r="E110" s="15"/>
    </row>
    <row r="111" spans="1:16" x14ac:dyDescent="0.25">
      <c r="C111" s="169"/>
      <c r="D111" s="169"/>
      <c r="E111" s="15"/>
    </row>
    <row r="112" spans="1:16" x14ac:dyDescent="0.25">
      <c r="C112" s="169"/>
      <c r="D112" s="169"/>
      <c r="E112" s="15"/>
    </row>
    <row r="113" spans="3:5" x14ac:dyDescent="0.25">
      <c r="C113" s="169"/>
      <c r="D113" s="169"/>
      <c r="E113" s="15"/>
    </row>
    <row r="114" spans="3:5" x14ac:dyDescent="0.25">
      <c r="C114" s="169"/>
      <c r="D114" s="169"/>
      <c r="E114" s="15"/>
    </row>
    <row r="115" spans="3:5" x14ac:dyDescent="0.25">
      <c r="C115" s="169"/>
      <c r="D115" s="169"/>
      <c r="E115" s="15"/>
    </row>
    <row r="116" spans="3:5" x14ac:dyDescent="0.25">
      <c r="C116" s="169"/>
      <c r="D116" s="169"/>
      <c r="E116" s="15"/>
    </row>
    <row r="117" spans="3:5" x14ac:dyDescent="0.25">
      <c r="C117" s="169"/>
      <c r="D117" s="169"/>
      <c r="E117" s="15"/>
    </row>
    <row r="118" spans="3:5" x14ac:dyDescent="0.25">
      <c r="C118" s="169"/>
      <c r="D118" s="169"/>
      <c r="E118" s="15"/>
    </row>
    <row r="119" spans="3:5" x14ac:dyDescent="0.25">
      <c r="C119" s="169"/>
      <c r="D119" s="169"/>
      <c r="E119" s="15"/>
    </row>
    <row r="120" spans="3:5" x14ac:dyDescent="0.25">
      <c r="C120" s="169"/>
      <c r="D120" s="169"/>
      <c r="E120" s="15"/>
    </row>
    <row r="121" spans="3:5" x14ac:dyDescent="0.25">
      <c r="C121" s="169"/>
      <c r="D121" s="169"/>
      <c r="E121" s="15"/>
    </row>
    <row r="122" spans="3:5" x14ac:dyDescent="0.25">
      <c r="C122" s="169"/>
      <c r="D122" s="169"/>
      <c r="E122" s="15"/>
    </row>
    <row r="123" spans="3:5" x14ac:dyDescent="0.25">
      <c r="C123" s="169"/>
      <c r="D123" s="169"/>
      <c r="E123" s="15"/>
    </row>
    <row r="124" spans="3:5" x14ac:dyDescent="0.25">
      <c r="C124" s="169"/>
      <c r="D124" s="169"/>
      <c r="E124" s="15"/>
    </row>
    <row r="125" spans="3:5" x14ac:dyDescent="0.25">
      <c r="C125" s="169"/>
      <c r="D125" s="169"/>
      <c r="E125" s="15"/>
    </row>
    <row r="126" spans="3:5" x14ac:dyDescent="0.25">
      <c r="C126" s="169"/>
      <c r="D126" s="169"/>
      <c r="E126" s="15"/>
    </row>
    <row r="127" spans="3:5" x14ac:dyDescent="0.25">
      <c r="C127" s="169"/>
      <c r="D127" s="169"/>
      <c r="E127" s="15"/>
    </row>
    <row r="128" spans="3:5" x14ac:dyDescent="0.25">
      <c r="C128" s="169"/>
      <c r="D128" s="169"/>
      <c r="E128" s="15"/>
    </row>
    <row r="129" spans="3:5" x14ac:dyDescent="0.25">
      <c r="C129" s="169"/>
      <c r="D129" s="169"/>
      <c r="E129" s="15"/>
    </row>
    <row r="130" spans="3:5" x14ac:dyDescent="0.25">
      <c r="C130" s="169"/>
      <c r="D130" s="169"/>
      <c r="E130" s="15"/>
    </row>
    <row r="131" spans="3:5" x14ac:dyDescent="0.25">
      <c r="C131" s="169"/>
      <c r="D131" s="169"/>
      <c r="E131" s="15"/>
    </row>
    <row r="132" spans="3:5" x14ac:dyDescent="0.25">
      <c r="C132" s="169"/>
      <c r="D132" s="169"/>
      <c r="E132" s="15"/>
    </row>
    <row r="133" spans="3:5" x14ac:dyDescent="0.25">
      <c r="C133" s="169"/>
      <c r="D133" s="169"/>
      <c r="E133" s="15"/>
    </row>
    <row r="134" spans="3:5" x14ac:dyDescent="0.25">
      <c r="C134" s="169"/>
      <c r="D134" s="169"/>
      <c r="E134" s="15"/>
    </row>
    <row r="135" spans="3:5" x14ac:dyDescent="0.25">
      <c r="C135" s="169"/>
      <c r="D135" s="169"/>
      <c r="E135" s="15"/>
    </row>
    <row r="136" spans="3:5" x14ac:dyDescent="0.25">
      <c r="C136" s="169"/>
      <c r="D136" s="169"/>
      <c r="E136" s="15"/>
    </row>
    <row r="137" spans="3:5" x14ac:dyDescent="0.25">
      <c r="C137" s="169"/>
      <c r="D137" s="169"/>
      <c r="E137" s="15"/>
    </row>
    <row r="138" spans="3:5" x14ac:dyDescent="0.25">
      <c r="C138" s="169"/>
      <c r="D138" s="169"/>
      <c r="E138" s="15"/>
    </row>
    <row r="139" spans="3:5" x14ac:dyDescent="0.25">
      <c r="C139" s="169"/>
      <c r="D139" s="169"/>
      <c r="E139" s="15"/>
    </row>
    <row r="140" spans="3:5" x14ac:dyDescent="0.25">
      <c r="C140" s="169"/>
      <c r="D140" s="169"/>
      <c r="E140" s="15"/>
    </row>
    <row r="141" spans="3:5" x14ac:dyDescent="0.25">
      <c r="C141" s="169"/>
      <c r="D141" s="169"/>
      <c r="E141" s="15"/>
    </row>
    <row r="142" spans="3:5" x14ac:dyDescent="0.25">
      <c r="C142" s="169"/>
      <c r="D142" s="169"/>
      <c r="E142" s="15"/>
    </row>
    <row r="143" spans="3:5" x14ac:dyDescent="0.25">
      <c r="C143" s="169"/>
      <c r="D143" s="169"/>
      <c r="E143" s="15"/>
    </row>
    <row r="144" spans="3:5" x14ac:dyDescent="0.25">
      <c r="C144" s="169"/>
      <c r="D144" s="169"/>
      <c r="E144" s="15"/>
    </row>
    <row r="145" spans="3:5" x14ac:dyDescent="0.25">
      <c r="C145" s="169"/>
      <c r="D145" s="169"/>
      <c r="E145" s="15"/>
    </row>
    <row r="146" spans="3:5" x14ac:dyDescent="0.25">
      <c r="C146" s="169"/>
      <c r="D146" s="169"/>
      <c r="E146" s="15"/>
    </row>
    <row r="147" spans="3:5" x14ac:dyDescent="0.25">
      <c r="C147" s="169"/>
      <c r="D147" s="169"/>
      <c r="E147" s="15"/>
    </row>
    <row r="148" spans="3:5" x14ac:dyDescent="0.25">
      <c r="C148" s="169"/>
      <c r="D148" s="169"/>
      <c r="E148" s="15"/>
    </row>
    <row r="149" spans="3:5" x14ac:dyDescent="0.25">
      <c r="C149" s="169"/>
      <c r="D149" s="169"/>
      <c r="E149" s="15"/>
    </row>
    <row r="150" spans="3:5" x14ac:dyDescent="0.25">
      <c r="C150" s="169"/>
      <c r="D150" s="169"/>
      <c r="E150" s="15"/>
    </row>
    <row r="151" spans="3:5" x14ac:dyDescent="0.25">
      <c r="C151" s="169"/>
      <c r="D151" s="169"/>
      <c r="E151" s="15"/>
    </row>
    <row r="152" spans="3:5" x14ac:dyDescent="0.25">
      <c r="C152" s="169"/>
      <c r="D152" s="169"/>
      <c r="E152" s="15"/>
    </row>
    <row r="153" spans="3:5" x14ac:dyDescent="0.25">
      <c r="C153" s="169"/>
      <c r="D153" s="169"/>
      <c r="E153" s="15"/>
    </row>
    <row r="154" spans="3:5" x14ac:dyDescent="0.25">
      <c r="C154" s="169"/>
      <c r="D154" s="169"/>
      <c r="E154" s="15"/>
    </row>
    <row r="155" spans="3:5" x14ac:dyDescent="0.25">
      <c r="C155" s="169"/>
      <c r="D155" s="169"/>
      <c r="E155" s="15"/>
    </row>
    <row r="156" spans="3:5" x14ac:dyDescent="0.25">
      <c r="C156" s="169"/>
      <c r="D156" s="169"/>
      <c r="E156" s="15"/>
    </row>
    <row r="157" spans="3:5" x14ac:dyDescent="0.25">
      <c r="C157" s="169"/>
      <c r="D157" s="169"/>
      <c r="E157" s="15"/>
    </row>
    <row r="158" spans="3:5" x14ac:dyDescent="0.25">
      <c r="C158" s="169"/>
      <c r="D158" s="169"/>
      <c r="E158" s="15"/>
    </row>
    <row r="159" spans="3:5" x14ac:dyDescent="0.25">
      <c r="C159" s="169"/>
      <c r="D159" s="169"/>
      <c r="E159" s="15"/>
    </row>
    <row r="160" spans="3:5" x14ac:dyDescent="0.25">
      <c r="C160" s="169"/>
      <c r="D160" s="169"/>
      <c r="E160" s="15"/>
    </row>
    <row r="161" spans="3:5" x14ac:dyDescent="0.25">
      <c r="C161" s="169"/>
      <c r="D161" s="169"/>
      <c r="E161" s="15"/>
    </row>
    <row r="162" spans="3:5" x14ac:dyDescent="0.25">
      <c r="C162" s="169"/>
      <c r="D162" s="169"/>
      <c r="E162" s="15"/>
    </row>
    <row r="163" spans="3:5" x14ac:dyDescent="0.25">
      <c r="C163" s="169"/>
      <c r="D163" s="169"/>
      <c r="E163" s="15"/>
    </row>
    <row r="164" spans="3:5" x14ac:dyDescent="0.25">
      <c r="C164" s="169"/>
      <c r="D164" s="169"/>
      <c r="E164" s="15"/>
    </row>
    <row r="165" spans="3:5" x14ac:dyDescent="0.25">
      <c r="C165" s="169"/>
      <c r="D165" s="169"/>
      <c r="E165" s="15"/>
    </row>
    <row r="166" spans="3:5" x14ac:dyDescent="0.25">
      <c r="C166" s="169"/>
      <c r="D166" s="169"/>
      <c r="E166" s="15"/>
    </row>
    <row r="167" spans="3:5" x14ac:dyDescent="0.25">
      <c r="C167" s="169"/>
      <c r="D167" s="169"/>
      <c r="E167" s="15"/>
    </row>
    <row r="168" spans="3:5" x14ac:dyDescent="0.25">
      <c r="C168" s="169"/>
      <c r="D168" s="169"/>
      <c r="E168" s="15"/>
    </row>
    <row r="169" spans="3:5" x14ac:dyDescent="0.25">
      <c r="C169" s="169"/>
      <c r="D169" s="169"/>
      <c r="E169" s="15"/>
    </row>
    <row r="170" spans="3:5" x14ac:dyDescent="0.25">
      <c r="C170" s="169"/>
      <c r="D170" s="169"/>
      <c r="E170" s="15"/>
    </row>
    <row r="171" spans="3:5" x14ac:dyDescent="0.25">
      <c r="C171" s="169"/>
      <c r="D171" s="169"/>
      <c r="E171" s="15"/>
    </row>
    <row r="172" spans="3:5" x14ac:dyDescent="0.25">
      <c r="C172" s="169"/>
      <c r="D172" s="169"/>
      <c r="E172" s="15"/>
    </row>
    <row r="173" spans="3:5" x14ac:dyDescent="0.25">
      <c r="C173" s="169"/>
      <c r="D173" s="169"/>
      <c r="E173" s="15"/>
    </row>
    <row r="174" spans="3:5" x14ac:dyDescent="0.25">
      <c r="C174" s="169"/>
      <c r="D174" s="169"/>
      <c r="E174" s="15"/>
    </row>
    <row r="175" spans="3:5" x14ac:dyDescent="0.25">
      <c r="C175" s="169"/>
      <c r="D175" s="169"/>
      <c r="E175" s="15"/>
    </row>
    <row r="176" spans="3:5" x14ac:dyDescent="0.25">
      <c r="C176" s="169"/>
      <c r="D176" s="169"/>
      <c r="E176" s="15"/>
    </row>
    <row r="177" spans="3:5" x14ac:dyDescent="0.25">
      <c r="C177" s="169"/>
      <c r="D177" s="169"/>
      <c r="E177" s="15"/>
    </row>
    <row r="178" spans="3:5" x14ac:dyDescent="0.25">
      <c r="C178" s="169"/>
      <c r="D178" s="169"/>
      <c r="E178" s="15"/>
    </row>
    <row r="179" spans="3:5" x14ac:dyDescent="0.25">
      <c r="C179" s="169"/>
      <c r="D179" s="169"/>
      <c r="E179" s="15"/>
    </row>
    <row r="180" spans="3:5" x14ac:dyDescent="0.25">
      <c r="C180" s="169"/>
      <c r="D180" s="169"/>
      <c r="E180" s="15"/>
    </row>
    <row r="181" spans="3:5" x14ac:dyDescent="0.25">
      <c r="C181" s="169"/>
      <c r="D181" s="169"/>
      <c r="E181" s="15"/>
    </row>
    <row r="182" spans="3:5" x14ac:dyDescent="0.25">
      <c r="C182" s="169"/>
      <c r="D182" s="169"/>
      <c r="E182" s="15"/>
    </row>
    <row r="183" spans="3:5" x14ac:dyDescent="0.25">
      <c r="C183" s="169"/>
      <c r="D183" s="169"/>
      <c r="E183" s="15"/>
    </row>
    <row r="184" spans="3:5" x14ac:dyDescent="0.25">
      <c r="C184" s="169"/>
      <c r="D184" s="169"/>
      <c r="E184" s="15"/>
    </row>
    <row r="185" spans="3:5" x14ac:dyDescent="0.25">
      <c r="C185" s="169"/>
      <c r="D185" s="169"/>
      <c r="E185" s="15"/>
    </row>
    <row r="186" spans="3:5" x14ac:dyDescent="0.25">
      <c r="C186" s="169"/>
      <c r="D186" s="169"/>
      <c r="E186" s="15"/>
    </row>
    <row r="187" spans="3:5" x14ac:dyDescent="0.25">
      <c r="C187" s="169"/>
      <c r="D187" s="169"/>
      <c r="E187" s="15"/>
    </row>
    <row r="188" spans="3:5" x14ac:dyDescent="0.25">
      <c r="C188" s="169"/>
      <c r="D188" s="169"/>
      <c r="E188" s="15"/>
    </row>
    <row r="189" spans="3:5" x14ac:dyDescent="0.25">
      <c r="C189" s="169"/>
      <c r="D189" s="169"/>
      <c r="E189" s="15"/>
    </row>
    <row r="190" spans="3:5" x14ac:dyDescent="0.25">
      <c r="C190" s="169"/>
      <c r="D190" s="169"/>
      <c r="E190" s="15"/>
    </row>
    <row r="191" spans="3:5" x14ac:dyDescent="0.25">
      <c r="C191" s="169"/>
      <c r="D191" s="169"/>
      <c r="E191" s="15"/>
    </row>
    <row r="192" spans="3:5" x14ac:dyDescent="0.25">
      <c r="C192" s="169"/>
      <c r="D192" s="169"/>
      <c r="E192" s="15"/>
    </row>
    <row r="193" spans="3:5" x14ac:dyDescent="0.25">
      <c r="C193" s="169"/>
      <c r="D193" s="169"/>
      <c r="E193" s="15"/>
    </row>
    <row r="194" spans="3:5" x14ac:dyDescent="0.25">
      <c r="C194" s="169"/>
      <c r="D194" s="169"/>
      <c r="E194" s="15"/>
    </row>
    <row r="195" spans="3:5" x14ac:dyDescent="0.25">
      <c r="C195" s="169"/>
      <c r="D195" s="169"/>
      <c r="E195" s="15"/>
    </row>
    <row r="196" spans="3:5" x14ac:dyDescent="0.25">
      <c r="C196" s="169"/>
      <c r="D196" s="169"/>
      <c r="E196" s="15"/>
    </row>
    <row r="197" spans="3:5" x14ac:dyDescent="0.25">
      <c r="C197" s="169"/>
      <c r="D197" s="169"/>
      <c r="E197" s="15"/>
    </row>
    <row r="198" spans="3:5" x14ac:dyDescent="0.25">
      <c r="C198" s="169"/>
      <c r="D198" s="169"/>
      <c r="E198" s="15"/>
    </row>
    <row r="199" spans="3:5" x14ac:dyDescent="0.25">
      <c r="C199" s="169"/>
      <c r="D199" s="169"/>
      <c r="E199" s="15"/>
    </row>
    <row r="200" spans="3:5" x14ac:dyDescent="0.25">
      <c r="C200" s="169"/>
      <c r="D200" s="169"/>
      <c r="E200" s="15"/>
    </row>
    <row r="201" spans="3:5" x14ac:dyDescent="0.25">
      <c r="C201" s="169"/>
      <c r="D201" s="169"/>
      <c r="E201" s="15"/>
    </row>
    <row r="202" spans="3:5" x14ac:dyDescent="0.25">
      <c r="C202" s="169"/>
      <c r="D202" s="169"/>
      <c r="E202" s="15"/>
    </row>
    <row r="203" spans="3:5" x14ac:dyDescent="0.25">
      <c r="C203" s="169"/>
      <c r="D203" s="169"/>
      <c r="E203" s="15"/>
    </row>
    <row r="204" spans="3:5" x14ac:dyDescent="0.25">
      <c r="C204" s="169"/>
      <c r="D204" s="169"/>
      <c r="E204" s="15"/>
    </row>
    <row r="205" spans="3:5" x14ac:dyDescent="0.25">
      <c r="C205" s="169"/>
      <c r="D205" s="169"/>
      <c r="E205" s="15"/>
    </row>
    <row r="206" spans="3:5" x14ac:dyDescent="0.25">
      <c r="C206" s="169"/>
      <c r="D206" s="169"/>
      <c r="E206" s="15"/>
    </row>
    <row r="207" spans="3:5" x14ac:dyDescent="0.25">
      <c r="C207" s="169"/>
      <c r="D207" s="169"/>
      <c r="E207" s="15"/>
    </row>
    <row r="208" spans="3:5" x14ac:dyDescent="0.25">
      <c r="C208" s="169"/>
      <c r="D208" s="169"/>
      <c r="E208" s="15"/>
    </row>
    <row r="209" spans="3:5" x14ac:dyDescent="0.25">
      <c r="C209" s="169"/>
      <c r="D209" s="169"/>
      <c r="E209" s="15"/>
    </row>
    <row r="210" spans="3:5" x14ac:dyDescent="0.25">
      <c r="C210" s="169"/>
      <c r="D210" s="169"/>
      <c r="E210" s="15"/>
    </row>
    <row r="211" spans="3:5" x14ac:dyDescent="0.25">
      <c r="C211" s="169"/>
      <c r="D211" s="169"/>
      <c r="E211" s="15"/>
    </row>
    <row r="212" spans="3:5" x14ac:dyDescent="0.25">
      <c r="C212" s="169"/>
      <c r="D212" s="169"/>
      <c r="E212" s="15"/>
    </row>
    <row r="213" spans="3:5" x14ac:dyDescent="0.25">
      <c r="C213" s="169"/>
      <c r="D213" s="169"/>
      <c r="E213" s="15"/>
    </row>
    <row r="214" spans="3:5" x14ac:dyDescent="0.25">
      <c r="C214" s="169"/>
      <c r="D214" s="169"/>
      <c r="E214" s="15"/>
    </row>
    <row r="215" spans="3:5" x14ac:dyDescent="0.25">
      <c r="C215" s="169"/>
      <c r="D215" s="169"/>
      <c r="E215" s="15"/>
    </row>
    <row r="216" spans="3:5" x14ac:dyDescent="0.25">
      <c r="C216" s="169"/>
      <c r="D216" s="169"/>
      <c r="E216" s="15"/>
    </row>
    <row r="217" spans="3:5" x14ac:dyDescent="0.25">
      <c r="C217" s="169"/>
      <c r="D217" s="169"/>
      <c r="E217" s="15"/>
    </row>
    <row r="218" spans="3:5" x14ac:dyDescent="0.25">
      <c r="C218" s="169"/>
      <c r="D218" s="169"/>
      <c r="E218" s="15"/>
    </row>
    <row r="219" spans="3:5" x14ac:dyDescent="0.25">
      <c r="C219" s="169"/>
      <c r="D219" s="169"/>
      <c r="E219" s="15"/>
    </row>
    <row r="220" spans="3:5" x14ac:dyDescent="0.25">
      <c r="C220" s="169"/>
      <c r="D220" s="169"/>
      <c r="E220" s="15"/>
    </row>
    <row r="221" spans="3:5" x14ac:dyDescent="0.25">
      <c r="C221" s="169"/>
      <c r="D221" s="169"/>
      <c r="E221" s="15"/>
    </row>
    <row r="222" spans="3:5" x14ac:dyDescent="0.25">
      <c r="C222" s="169"/>
      <c r="D222" s="169"/>
      <c r="E222" s="15"/>
    </row>
    <row r="223" spans="3:5" x14ac:dyDescent="0.25">
      <c r="C223" s="169"/>
      <c r="D223" s="169"/>
      <c r="E223" s="15"/>
    </row>
    <row r="224" spans="3:5" x14ac:dyDescent="0.25">
      <c r="C224" s="169"/>
      <c r="D224" s="169"/>
      <c r="E224" s="15"/>
    </row>
    <row r="225" spans="3:5" x14ac:dyDescent="0.25">
      <c r="C225" s="169"/>
      <c r="D225" s="169"/>
      <c r="E225" s="15"/>
    </row>
    <row r="226" spans="3:5" x14ac:dyDescent="0.25">
      <c r="C226" s="169"/>
      <c r="D226" s="169"/>
      <c r="E226" s="15"/>
    </row>
    <row r="227" spans="3:5" x14ac:dyDescent="0.25">
      <c r="C227" s="169"/>
      <c r="D227" s="169"/>
      <c r="E227" s="15"/>
    </row>
    <row r="228" spans="3:5" x14ac:dyDescent="0.25">
      <c r="C228" s="169"/>
      <c r="D228" s="169"/>
      <c r="E228" s="15"/>
    </row>
    <row r="229" spans="3:5" x14ac:dyDescent="0.25">
      <c r="C229" s="169"/>
      <c r="D229" s="169"/>
      <c r="E229" s="15"/>
    </row>
    <row r="230" spans="3:5" x14ac:dyDescent="0.25">
      <c r="C230" s="169"/>
      <c r="D230" s="169"/>
      <c r="E230" s="15"/>
    </row>
    <row r="231" spans="3:5" x14ac:dyDescent="0.25">
      <c r="C231" s="169"/>
      <c r="D231" s="169"/>
      <c r="E231" s="15"/>
    </row>
    <row r="232" spans="3:5" x14ac:dyDescent="0.25">
      <c r="C232" s="169"/>
      <c r="D232" s="169"/>
      <c r="E232" s="15"/>
    </row>
    <row r="233" spans="3:5" x14ac:dyDescent="0.25">
      <c r="C233" s="169"/>
      <c r="D233" s="169"/>
      <c r="E233" s="15"/>
    </row>
    <row r="234" spans="3:5" x14ac:dyDescent="0.25">
      <c r="C234" s="169"/>
      <c r="D234" s="169"/>
      <c r="E234" s="15"/>
    </row>
    <row r="235" spans="3:5" x14ac:dyDescent="0.25">
      <c r="C235" s="169"/>
      <c r="D235" s="169"/>
      <c r="E235" s="15"/>
    </row>
    <row r="236" spans="3:5" x14ac:dyDescent="0.25">
      <c r="C236" s="169"/>
      <c r="D236" s="169"/>
      <c r="E236" s="15"/>
    </row>
    <row r="237" spans="3:5" x14ac:dyDescent="0.25">
      <c r="C237" s="169"/>
      <c r="D237" s="169"/>
      <c r="E237" s="15"/>
    </row>
    <row r="238" spans="3:5" x14ac:dyDescent="0.25">
      <c r="C238" s="169"/>
      <c r="D238" s="169"/>
      <c r="E238" s="15"/>
    </row>
    <row r="239" spans="3:5" x14ac:dyDescent="0.25">
      <c r="C239" s="169"/>
      <c r="D239" s="169"/>
      <c r="E239" s="15"/>
    </row>
    <row r="240" spans="3:5" x14ac:dyDescent="0.25">
      <c r="C240" s="169"/>
      <c r="D240" s="169"/>
      <c r="E240" s="15"/>
    </row>
    <row r="241" spans="3:5" x14ac:dyDescent="0.25">
      <c r="C241" s="169"/>
      <c r="D241" s="169"/>
      <c r="E241" s="15"/>
    </row>
    <row r="242" spans="3:5" x14ac:dyDescent="0.25">
      <c r="C242" s="169"/>
      <c r="D242" s="169"/>
      <c r="E242" s="15"/>
    </row>
    <row r="243" spans="3:5" x14ac:dyDescent="0.25">
      <c r="C243" s="169"/>
      <c r="D243" s="169"/>
      <c r="E243" s="15"/>
    </row>
    <row r="244" spans="3:5" x14ac:dyDescent="0.25">
      <c r="C244" s="169"/>
      <c r="D244" s="169"/>
      <c r="E244" s="15"/>
    </row>
    <row r="245" spans="3:5" x14ac:dyDescent="0.25">
      <c r="C245" s="169"/>
      <c r="D245" s="169"/>
      <c r="E245" s="15"/>
    </row>
    <row r="246" spans="3:5" x14ac:dyDescent="0.25">
      <c r="C246" s="169"/>
      <c r="D246" s="169"/>
      <c r="E246" s="15"/>
    </row>
    <row r="247" spans="3:5" x14ac:dyDescent="0.25">
      <c r="C247" s="169"/>
      <c r="D247" s="169"/>
      <c r="E247" s="15"/>
    </row>
    <row r="248" spans="3:5" x14ac:dyDescent="0.25">
      <c r="C248" s="169"/>
      <c r="D248" s="169"/>
      <c r="E248" s="15"/>
    </row>
    <row r="249" spans="3:5" x14ac:dyDescent="0.25">
      <c r="C249" s="169"/>
      <c r="D249" s="169"/>
      <c r="E249" s="15"/>
    </row>
    <row r="250" spans="3:5" x14ac:dyDescent="0.25">
      <c r="C250" s="169"/>
      <c r="D250" s="169"/>
      <c r="E250" s="15"/>
    </row>
    <row r="251" spans="3:5" x14ac:dyDescent="0.25">
      <c r="C251" s="169"/>
      <c r="D251" s="169"/>
      <c r="E251" s="15"/>
    </row>
    <row r="252" spans="3:5" x14ac:dyDescent="0.25">
      <c r="C252" s="169"/>
      <c r="D252" s="169"/>
      <c r="E252" s="15"/>
    </row>
    <row r="253" spans="3:5" x14ac:dyDescent="0.25">
      <c r="C253" s="169"/>
      <c r="D253" s="169"/>
      <c r="E253" s="15"/>
    </row>
    <row r="254" spans="3:5" x14ac:dyDescent="0.25">
      <c r="C254" s="169"/>
      <c r="D254" s="169"/>
      <c r="E254" s="15"/>
    </row>
    <row r="255" spans="3:5" x14ac:dyDescent="0.25">
      <c r="C255" s="169"/>
      <c r="D255" s="169"/>
      <c r="E255" s="15"/>
    </row>
    <row r="256" spans="3:5" x14ac:dyDescent="0.25">
      <c r="C256" s="169"/>
      <c r="D256" s="169"/>
      <c r="E256" s="15"/>
    </row>
    <row r="257" spans="3:5" x14ac:dyDescent="0.25">
      <c r="C257" s="169"/>
      <c r="D257" s="169"/>
      <c r="E257" s="15"/>
    </row>
    <row r="258" spans="3:5" x14ac:dyDescent="0.25">
      <c r="C258" s="169"/>
      <c r="D258" s="169"/>
      <c r="E258" s="15"/>
    </row>
    <row r="259" spans="3:5" x14ac:dyDescent="0.25">
      <c r="C259" s="169"/>
      <c r="D259" s="169"/>
      <c r="E259" s="15"/>
    </row>
    <row r="260" spans="3:5" x14ac:dyDescent="0.25">
      <c r="C260" s="169"/>
      <c r="D260" s="169"/>
      <c r="E260" s="15"/>
    </row>
    <row r="261" spans="3:5" x14ac:dyDescent="0.25">
      <c r="C261" s="169"/>
      <c r="D261" s="169"/>
      <c r="E261" s="15"/>
    </row>
    <row r="262" spans="3:5" x14ac:dyDescent="0.25">
      <c r="C262" s="169"/>
      <c r="D262" s="169"/>
      <c r="E262" s="15"/>
    </row>
    <row r="263" spans="3:5" x14ac:dyDescent="0.25">
      <c r="C263" s="169"/>
      <c r="D263" s="169"/>
      <c r="E263" s="15"/>
    </row>
    <row r="264" spans="3:5" x14ac:dyDescent="0.25">
      <c r="C264" s="169"/>
      <c r="D264" s="169"/>
      <c r="E264" s="15"/>
    </row>
    <row r="265" spans="3:5" x14ac:dyDescent="0.25">
      <c r="C265" s="169"/>
      <c r="D265" s="169"/>
      <c r="E265" s="15"/>
    </row>
    <row r="266" spans="3:5" x14ac:dyDescent="0.25">
      <c r="C266" s="169"/>
      <c r="D266" s="169"/>
      <c r="E266" s="15"/>
    </row>
    <row r="267" spans="3:5" x14ac:dyDescent="0.25">
      <c r="C267" s="169"/>
      <c r="D267" s="169"/>
      <c r="E267" s="15"/>
    </row>
    <row r="268" spans="3:5" x14ac:dyDescent="0.25">
      <c r="C268" s="169"/>
      <c r="D268" s="169"/>
      <c r="E268" s="15"/>
    </row>
    <row r="269" spans="3:5" x14ac:dyDescent="0.25">
      <c r="C269" s="169"/>
      <c r="D269" s="169"/>
      <c r="E269" s="15"/>
    </row>
    <row r="270" spans="3:5" x14ac:dyDescent="0.25">
      <c r="C270" s="169"/>
      <c r="D270" s="169"/>
      <c r="E270" s="15"/>
    </row>
    <row r="271" spans="3:5" x14ac:dyDescent="0.25">
      <c r="C271" s="169"/>
      <c r="D271" s="169"/>
      <c r="E271" s="15"/>
    </row>
    <row r="272" spans="3:5" x14ac:dyDescent="0.25">
      <c r="C272" s="169"/>
      <c r="D272" s="169"/>
      <c r="E272" s="15"/>
    </row>
    <row r="273" spans="3:5" x14ac:dyDescent="0.25">
      <c r="C273" s="169"/>
      <c r="D273" s="169"/>
      <c r="E273" s="15"/>
    </row>
    <row r="274" spans="3:5" x14ac:dyDescent="0.25">
      <c r="C274" s="169"/>
      <c r="D274" s="169"/>
      <c r="E274" s="15"/>
    </row>
    <row r="275" spans="3:5" x14ac:dyDescent="0.25">
      <c r="C275" s="169"/>
      <c r="D275" s="169"/>
      <c r="E275" s="15"/>
    </row>
    <row r="276" spans="3:5" x14ac:dyDescent="0.25">
      <c r="C276" s="169"/>
      <c r="D276" s="169"/>
      <c r="E276" s="15"/>
    </row>
    <row r="277" spans="3:5" x14ac:dyDescent="0.25">
      <c r="C277" s="169"/>
      <c r="D277" s="169"/>
      <c r="E277" s="15"/>
    </row>
    <row r="278" spans="3:5" x14ac:dyDescent="0.25">
      <c r="C278" s="169"/>
      <c r="D278" s="169"/>
      <c r="E278" s="15"/>
    </row>
    <row r="279" spans="3:5" x14ac:dyDescent="0.25">
      <c r="C279" s="169"/>
      <c r="D279" s="169"/>
      <c r="E279" s="15"/>
    </row>
    <row r="280" spans="3:5" x14ac:dyDescent="0.25">
      <c r="C280" s="169"/>
      <c r="D280" s="169"/>
      <c r="E280" s="15"/>
    </row>
    <row r="281" spans="3:5" x14ac:dyDescent="0.25">
      <c r="C281" s="169"/>
      <c r="D281" s="169"/>
      <c r="E281" s="15"/>
    </row>
    <row r="282" spans="3:5" x14ac:dyDescent="0.25">
      <c r="C282" s="169"/>
      <c r="D282" s="169"/>
      <c r="E282" s="15"/>
    </row>
    <row r="283" spans="3:5" x14ac:dyDescent="0.25">
      <c r="C283" s="169"/>
      <c r="D283" s="169"/>
      <c r="E283" s="15"/>
    </row>
    <row r="284" spans="3:5" x14ac:dyDescent="0.25">
      <c r="C284" s="169"/>
      <c r="D284" s="169"/>
      <c r="E284" s="15"/>
    </row>
    <row r="285" spans="3:5" x14ac:dyDescent="0.25">
      <c r="C285" s="169"/>
      <c r="D285" s="169"/>
      <c r="E285" s="15"/>
    </row>
    <row r="286" spans="3:5" x14ac:dyDescent="0.25">
      <c r="C286" s="169"/>
      <c r="D286" s="169"/>
      <c r="E286" s="15"/>
    </row>
    <row r="287" spans="3:5" x14ac:dyDescent="0.25">
      <c r="C287" s="169"/>
      <c r="D287" s="169"/>
      <c r="E287" s="15"/>
    </row>
    <row r="288" spans="3:5" x14ac:dyDescent="0.25">
      <c r="C288" s="169"/>
      <c r="D288" s="169"/>
      <c r="E288" s="15"/>
    </row>
    <row r="289" spans="3:5" x14ac:dyDescent="0.25">
      <c r="C289" s="169"/>
      <c r="D289" s="169"/>
      <c r="E289" s="15"/>
    </row>
    <row r="290" spans="3:5" x14ac:dyDescent="0.25">
      <c r="C290" s="169"/>
      <c r="D290" s="169"/>
      <c r="E290" s="15"/>
    </row>
    <row r="291" spans="3:5" x14ac:dyDescent="0.25">
      <c r="C291" s="169"/>
      <c r="D291" s="169"/>
      <c r="E291" s="15"/>
    </row>
    <row r="292" spans="3:5" x14ac:dyDescent="0.25">
      <c r="C292" s="169"/>
      <c r="D292" s="169"/>
      <c r="E292" s="15"/>
    </row>
    <row r="293" spans="3:5" x14ac:dyDescent="0.25">
      <c r="C293" s="169"/>
      <c r="D293" s="169"/>
      <c r="E293" s="15"/>
    </row>
    <row r="294" spans="3:5" x14ac:dyDescent="0.25">
      <c r="C294" s="169"/>
      <c r="D294" s="169"/>
      <c r="E294" s="15"/>
    </row>
    <row r="295" spans="3:5" x14ac:dyDescent="0.25">
      <c r="C295" s="169"/>
      <c r="D295" s="169"/>
      <c r="E295" s="15"/>
    </row>
    <row r="296" spans="3:5" x14ac:dyDescent="0.25">
      <c r="C296" s="169"/>
      <c r="D296" s="169"/>
      <c r="E296" s="15"/>
    </row>
    <row r="297" spans="3:5" x14ac:dyDescent="0.25">
      <c r="C297" s="169"/>
      <c r="D297" s="169"/>
      <c r="E297" s="15"/>
    </row>
    <row r="298" spans="3:5" x14ac:dyDescent="0.25">
      <c r="C298" s="169"/>
      <c r="D298" s="169"/>
      <c r="E298" s="15"/>
    </row>
    <row r="299" spans="3:5" x14ac:dyDescent="0.25">
      <c r="C299" s="169"/>
      <c r="D299" s="169"/>
      <c r="E299" s="15"/>
    </row>
    <row r="300" spans="3:5" x14ac:dyDescent="0.25">
      <c r="C300" s="169"/>
      <c r="D300" s="169"/>
      <c r="E300" s="15"/>
    </row>
    <row r="301" spans="3:5" x14ac:dyDescent="0.25">
      <c r="C301" s="169"/>
      <c r="D301" s="169"/>
      <c r="E301" s="15"/>
    </row>
    <row r="302" spans="3:5" x14ac:dyDescent="0.25">
      <c r="C302" s="169"/>
      <c r="D302" s="169"/>
      <c r="E302" s="15"/>
    </row>
    <row r="303" spans="3:5" x14ac:dyDescent="0.25">
      <c r="C303" s="169"/>
      <c r="D303" s="169"/>
      <c r="E303" s="15"/>
    </row>
    <row r="304" spans="3:5" x14ac:dyDescent="0.25">
      <c r="C304" s="169"/>
      <c r="D304" s="169"/>
      <c r="E304" s="15"/>
    </row>
    <row r="305" spans="3:5" x14ac:dyDescent="0.25">
      <c r="C305" s="169"/>
      <c r="D305" s="169"/>
      <c r="E305" s="15"/>
    </row>
    <row r="306" spans="3:5" x14ac:dyDescent="0.25">
      <c r="C306" s="169"/>
      <c r="D306" s="169"/>
      <c r="E306" s="15"/>
    </row>
    <row r="307" spans="3:5" x14ac:dyDescent="0.25">
      <c r="C307" s="169"/>
      <c r="D307" s="169"/>
      <c r="E307" s="15"/>
    </row>
    <row r="308" spans="3:5" x14ac:dyDescent="0.25">
      <c r="C308" s="169"/>
      <c r="D308" s="169"/>
      <c r="E308" s="15"/>
    </row>
    <row r="309" spans="3:5" x14ac:dyDescent="0.25">
      <c r="C309" s="169"/>
      <c r="D309" s="169"/>
      <c r="E309" s="15"/>
    </row>
    <row r="310" spans="3:5" x14ac:dyDescent="0.25">
      <c r="C310" s="169"/>
      <c r="D310" s="169"/>
      <c r="E310" s="15"/>
    </row>
    <row r="311" spans="3:5" x14ac:dyDescent="0.25">
      <c r="C311" s="169"/>
      <c r="D311" s="169"/>
      <c r="E311" s="15"/>
    </row>
    <row r="312" spans="3:5" x14ac:dyDescent="0.25">
      <c r="C312" s="169"/>
      <c r="D312" s="169"/>
      <c r="E312" s="15"/>
    </row>
    <row r="313" spans="3:5" x14ac:dyDescent="0.25">
      <c r="C313" s="169"/>
      <c r="D313" s="169"/>
      <c r="E313" s="15"/>
    </row>
    <row r="314" spans="3:5" x14ac:dyDescent="0.25">
      <c r="C314" s="169"/>
      <c r="D314" s="169"/>
      <c r="E314" s="15"/>
    </row>
    <row r="315" spans="3:5" x14ac:dyDescent="0.25">
      <c r="C315" s="169"/>
      <c r="D315" s="169"/>
      <c r="E315" s="15"/>
    </row>
    <row r="316" spans="3:5" x14ac:dyDescent="0.25">
      <c r="C316" s="169"/>
      <c r="D316" s="169"/>
      <c r="E316" s="15"/>
    </row>
    <row r="317" spans="3:5" x14ac:dyDescent="0.25">
      <c r="C317" s="169"/>
      <c r="D317" s="169"/>
      <c r="E317" s="15"/>
    </row>
    <row r="318" spans="3:5" x14ac:dyDescent="0.25">
      <c r="C318" s="169"/>
      <c r="D318" s="169"/>
      <c r="E318" s="15"/>
    </row>
    <row r="319" spans="3:5" x14ac:dyDescent="0.25">
      <c r="C319" s="169"/>
      <c r="D319" s="169"/>
      <c r="E319" s="15"/>
    </row>
    <row r="320" spans="3:5" x14ac:dyDescent="0.25">
      <c r="C320" s="169"/>
      <c r="D320" s="169"/>
      <c r="E320" s="15"/>
    </row>
    <row r="321" spans="3:5" x14ac:dyDescent="0.25">
      <c r="C321" s="169"/>
      <c r="D321" s="169"/>
      <c r="E321" s="15"/>
    </row>
    <row r="322" spans="3:5" x14ac:dyDescent="0.25">
      <c r="C322" s="169"/>
      <c r="D322" s="169"/>
      <c r="E322" s="15"/>
    </row>
    <row r="323" spans="3:5" x14ac:dyDescent="0.25">
      <c r="C323" s="169"/>
      <c r="D323" s="169"/>
      <c r="E323" s="15"/>
    </row>
    <row r="324" spans="3:5" x14ac:dyDescent="0.25">
      <c r="C324" s="169"/>
      <c r="D324" s="169"/>
      <c r="E324" s="15"/>
    </row>
    <row r="325" spans="3:5" x14ac:dyDescent="0.25">
      <c r="C325" s="169"/>
      <c r="D325" s="169"/>
      <c r="E325" s="15"/>
    </row>
    <row r="326" spans="3:5" x14ac:dyDescent="0.25">
      <c r="C326" s="169"/>
      <c r="D326" s="169"/>
      <c r="E326" s="15"/>
    </row>
    <row r="327" spans="3:5" x14ac:dyDescent="0.25">
      <c r="C327" s="169"/>
      <c r="D327" s="169"/>
      <c r="E327" s="15"/>
    </row>
    <row r="328" spans="3:5" x14ac:dyDescent="0.25">
      <c r="C328" s="169"/>
      <c r="D328" s="169"/>
      <c r="E328" s="15"/>
    </row>
    <row r="329" spans="3:5" x14ac:dyDescent="0.25">
      <c r="C329" s="169"/>
      <c r="D329" s="169"/>
      <c r="E329" s="15"/>
    </row>
    <row r="330" spans="3:5" x14ac:dyDescent="0.25">
      <c r="C330" s="169"/>
      <c r="D330" s="169"/>
      <c r="E330" s="15"/>
    </row>
    <row r="331" spans="3:5" x14ac:dyDescent="0.25">
      <c r="C331" s="169"/>
      <c r="D331" s="169"/>
      <c r="E331" s="15"/>
    </row>
    <row r="332" spans="3:5" x14ac:dyDescent="0.25">
      <c r="C332" s="169"/>
      <c r="D332" s="169"/>
      <c r="E332" s="15"/>
    </row>
    <row r="333" spans="3:5" x14ac:dyDescent="0.25">
      <c r="C333" s="169"/>
      <c r="D333" s="169"/>
      <c r="E333" s="15"/>
    </row>
    <row r="334" spans="3:5" x14ac:dyDescent="0.25">
      <c r="C334" s="169"/>
      <c r="D334" s="169"/>
      <c r="E334" s="15"/>
    </row>
    <row r="335" spans="3:5" x14ac:dyDescent="0.25">
      <c r="C335" s="169"/>
      <c r="D335" s="169"/>
      <c r="E335" s="15"/>
    </row>
    <row r="336" spans="3:5" x14ac:dyDescent="0.25">
      <c r="C336" s="169"/>
      <c r="D336" s="169"/>
      <c r="E336" s="15"/>
    </row>
    <row r="337" spans="3:5" x14ac:dyDescent="0.25">
      <c r="C337" s="169"/>
      <c r="D337" s="169"/>
      <c r="E337" s="15"/>
    </row>
    <row r="338" spans="3:5" x14ac:dyDescent="0.25">
      <c r="C338" s="169"/>
      <c r="D338" s="169"/>
      <c r="E338" s="15"/>
    </row>
    <row r="339" spans="3:5" x14ac:dyDescent="0.25">
      <c r="C339" s="169"/>
      <c r="D339" s="169"/>
      <c r="E339" s="15"/>
    </row>
    <row r="340" spans="3:5" x14ac:dyDescent="0.25">
      <c r="C340" s="169"/>
      <c r="D340" s="169"/>
      <c r="E340" s="15"/>
    </row>
    <row r="341" spans="3:5" x14ac:dyDescent="0.25">
      <c r="C341" s="169"/>
      <c r="D341" s="169"/>
      <c r="E341" s="15"/>
    </row>
    <row r="342" spans="3:5" x14ac:dyDescent="0.25">
      <c r="C342" s="169"/>
      <c r="D342" s="169"/>
      <c r="E342" s="15"/>
    </row>
    <row r="343" spans="3:5" x14ac:dyDescent="0.25">
      <c r="C343" s="169"/>
      <c r="D343" s="169"/>
      <c r="E343" s="15"/>
    </row>
    <row r="344" spans="3:5" x14ac:dyDescent="0.25">
      <c r="C344" s="169"/>
      <c r="D344" s="169"/>
      <c r="E344" s="15"/>
    </row>
    <row r="345" spans="3:5" x14ac:dyDescent="0.25">
      <c r="C345" s="169"/>
      <c r="D345" s="169"/>
      <c r="E345" s="15"/>
    </row>
    <row r="346" spans="3:5" x14ac:dyDescent="0.25">
      <c r="C346" s="169"/>
      <c r="D346" s="169"/>
      <c r="E346" s="15"/>
    </row>
    <row r="347" spans="3:5" x14ac:dyDescent="0.25">
      <c r="C347" s="169"/>
      <c r="D347" s="169"/>
      <c r="E347" s="15"/>
    </row>
    <row r="348" spans="3:5" x14ac:dyDescent="0.25">
      <c r="C348" s="169"/>
      <c r="D348" s="169"/>
      <c r="E348" s="15"/>
    </row>
    <row r="349" spans="3:5" x14ac:dyDescent="0.25">
      <c r="C349" s="169"/>
      <c r="D349" s="169"/>
      <c r="E349" s="15"/>
    </row>
    <row r="350" spans="3:5" x14ac:dyDescent="0.25">
      <c r="C350" s="169"/>
      <c r="D350" s="169"/>
      <c r="E350" s="15"/>
    </row>
    <row r="351" spans="3:5" x14ac:dyDescent="0.25">
      <c r="C351" s="169"/>
      <c r="D351" s="169"/>
      <c r="E351" s="15"/>
    </row>
    <row r="352" spans="3:5" x14ac:dyDescent="0.25">
      <c r="C352" s="169"/>
      <c r="D352" s="169"/>
      <c r="E352" s="15"/>
    </row>
    <row r="353" spans="3:5" x14ac:dyDescent="0.25">
      <c r="C353" s="169"/>
      <c r="D353" s="169"/>
      <c r="E353" s="15"/>
    </row>
    <row r="354" spans="3:5" x14ac:dyDescent="0.25">
      <c r="C354" s="169"/>
      <c r="D354" s="169"/>
      <c r="E354" s="15"/>
    </row>
    <row r="355" spans="3:5" x14ac:dyDescent="0.25">
      <c r="C355" s="169"/>
      <c r="D355" s="169"/>
      <c r="E355" s="15"/>
    </row>
    <row r="356" spans="3:5" x14ac:dyDescent="0.25">
      <c r="C356" s="169"/>
      <c r="D356" s="169"/>
      <c r="E356" s="15"/>
    </row>
    <row r="357" spans="3:5" x14ac:dyDescent="0.25">
      <c r="C357" s="169"/>
      <c r="D357" s="169"/>
      <c r="E357" s="15"/>
    </row>
    <row r="358" spans="3:5" x14ac:dyDescent="0.25">
      <c r="C358" s="169"/>
      <c r="D358" s="169"/>
      <c r="E358" s="15"/>
    </row>
    <row r="359" spans="3:5" x14ac:dyDescent="0.25">
      <c r="C359" s="169"/>
      <c r="D359" s="169"/>
      <c r="E359" s="15"/>
    </row>
    <row r="360" spans="3:5" x14ac:dyDescent="0.25">
      <c r="C360" s="169"/>
      <c r="D360" s="169"/>
      <c r="E360" s="15"/>
    </row>
    <row r="361" spans="3:5" x14ac:dyDescent="0.25">
      <c r="C361" s="169"/>
      <c r="D361" s="169"/>
      <c r="E361" s="15"/>
    </row>
    <row r="362" spans="3:5" x14ac:dyDescent="0.25">
      <c r="C362" s="169"/>
      <c r="D362" s="169"/>
      <c r="E362" s="15"/>
    </row>
    <row r="363" spans="3:5" x14ac:dyDescent="0.25">
      <c r="C363" s="169"/>
      <c r="D363" s="169"/>
      <c r="E363" s="15"/>
    </row>
    <row r="364" spans="3:5" x14ac:dyDescent="0.25">
      <c r="C364" s="169"/>
      <c r="D364" s="169"/>
      <c r="E364" s="15"/>
    </row>
    <row r="365" spans="3:5" x14ac:dyDescent="0.25">
      <c r="C365" s="169"/>
      <c r="D365" s="169"/>
      <c r="E365" s="15"/>
    </row>
    <row r="366" spans="3:5" x14ac:dyDescent="0.25">
      <c r="C366" s="169"/>
      <c r="D366" s="169"/>
      <c r="E366" s="15"/>
    </row>
    <row r="367" spans="3:5" x14ac:dyDescent="0.25">
      <c r="C367" s="169"/>
      <c r="D367" s="169"/>
      <c r="E367" s="15"/>
    </row>
    <row r="368" spans="3:5" x14ac:dyDescent="0.25">
      <c r="C368" s="169"/>
      <c r="D368" s="169"/>
      <c r="E368" s="15"/>
    </row>
    <row r="369" spans="3:5" x14ac:dyDescent="0.25">
      <c r="C369" s="169"/>
      <c r="D369" s="169"/>
      <c r="E369" s="15"/>
    </row>
    <row r="370" spans="3:5" x14ac:dyDescent="0.25">
      <c r="C370" s="169"/>
      <c r="D370" s="169"/>
      <c r="E370" s="15"/>
    </row>
    <row r="371" spans="3:5" x14ac:dyDescent="0.25">
      <c r="C371" s="169"/>
      <c r="D371" s="169"/>
      <c r="E371" s="15"/>
    </row>
    <row r="372" spans="3:5" x14ac:dyDescent="0.25">
      <c r="C372" s="169"/>
      <c r="D372" s="169"/>
      <c r="E372" s="15"/>
    </row>
    <row r="373" spans="3:5" x14ac:dyDescent="0.25">
      <c r="C373" s="169"/>
      <c r="D373" s="169"/>
      <c r="E373" s="15"/>
    </row>
    <row r="374" spans="3:5" x14ac:dyDescent="0.25">
      <c r="C374" s="169"/>
      <c r="D374" s="169"/>
      <c r="E374" s="15"/>
    </row>
    <row r="375" spans="3:5" x14ac:dyDescent="0.25">
      <c r="C375" s="169"/>
      <c r="D375" s="169"/>
      <c r="E375" s="15"/>
    </row>
    <row r="376" spans="3:5" x14ac:dyDescent="0.25">
      <c r="C376" s="169"/>
      <c r="D376" s="169"/>
      <c r="E376" s="15"/>
    </row>
    <row r="377" spans="3:5" x14ac:dyDescent="0.25">
      <c r="C377" s="169"/>
      <c r="D377" s="169"/>
      <c r="E377" s="15"/>
    </row>
    <row r="378" spans="3:5" x14ac:dyDescent="0.25">
      <c r="C378" s="169"/>
      <c r="D378" s="169"/>
      <c r="E378" s="15"/>
    </row>
    <row r="379" spans="3:5" x14ac:dyDescent="0.25">
      <c r="C379" s="169"/>
      <c r="D379" s="169"/>
      <c r="E379" s="15"/>
    </row>
    <row r="380" spans="3:5" x14ac:dyDescent="0.25">
      <c r="C380" s="169"/>
      <c r="D380" s="169"/>
      <c r="E380" s="15"/>
    </row>
    <row r="381" spans="3:5" x14ac:dyDescent="0.25">
      <c r="C381" s="169"/>
      <c r="D381" s="169"/>
      <c r="E381" s="15"/>
    </row>
    <row r="382" spans="3:5" x14ac:dyDescent="0.25">
      <c r="C382" s="169"/>
      <c r="D382" s="169"/>
      <c r="E382" s="15"/>
    </row>
    <row r="383" spans="3:5" x14ac:dyDescent="0.25">
      <c r="C383" s="169"/>
      <c r="D383" s="169"/>
      <c r="E383" s="15"/>
    </row>
    <row r="384" spans="3:5" x14ac:dyDescent="0.25">
      <c r="C384" s="169"/>
      <c r="D384" s="169"/>
      <c r="E384" s="15"/>
    </row>
    <row r="385" spans="3:5" x14ac:dyDescent="0.25">
      <c r="C385" s="169"/>
      <c r="D385" s="169"/>
      <c r="E385" s="15"/>
    </row>
    <row r="386" spans="3:5" x14ac:dyDescent="0.25">
      <c r="C386" s="169"/>
      <c r="D386" s="169"/>
      <c r="E386" s="15"/>
    </row>
    <row r="387" spans="3:5" x14ac:dyDescent="0.25">
      <c r="C387" s="169"/>
      <c r="D387" s="169"/>
      <c r="E387" s="15"/>
    </row>
    <row r="388" spans="3:5" x14ac:dyDescent="0.25">
      <c r="C388" s="169"/>
      <c r="D388" s="169"/>
      <c r="E388" s="15"/>
    </row>
    <row r="389" spans="3:5" x14ac:dyDescent="0.25">
      <c r="C389" s="169"/>
      <c r="D389" s="169"/>
      <c r="E389" s="15"/>
    </row>
    <row r="390" spans="3:5" x14ac:dyDescent="0.25">
      <c r="C390" s="169"/>
      <c r="D390" s="169"/>
      <c r="E390" s="15"/>
    </row>
    <row r="391" spans="3:5" x14ac:dyDescent="0.25">
      <c r="C391" s="169"/>
      <c r="D391" s="169"/>
      <c r="E391" s="15"/>
    </row>
    <row r="392" spans="3:5" x14ac:dyDescent="0.25">
      <c r="C392" s="169"/>
      <c r="D392" s="169"/>
      <c r="E392" s="15"/>
    </row>
    <row r="393" spans="3:5" x14ac:dyDescent="0.25">
      <c r="C393" s="169"/>
      <c r="D393" s="169"/>
      <c r="E393" s="15"/>
    </row>
    <row r="394" spans="3:5" x14ac:dyDescent="0.25">
      <c r="C394" s="169"/>
      <c r="D394" s="169"/>
      <c r="E394" s="15"/>
    </row>
    <row r="395" spans="3:5" x14ac:dyDescent="0.25">
      <c r="C395" s="169"/>
      <c r="D395" s="169"/>
      <c r="E395" s="15"/>
    </row>
    <row r="396" spans="3:5" x14ac:dyDescent="0.25">
      <c r="C396" s="169"/>
      <c r="D396" s="169"/>
      <c r="E396" s="15"/>
    </row>
    <row r="397" spans="3:5" x14ac:dyDescent="0.25">
      <c r="C397" s="169"/>
      <c r="D397" s="169"/>
      <c r="E397" s="15"/>
    </row>
    <row r="398" spans="3:5" x14ac:dyDescent="0.25">
      <c r="C398" s="169"/>
      <c r="D398" s="169"/>
      <c r="E398" s="15"/>
    </row>
    <row r="399" spans="3:5" x14ac:dyDescent="0.25">
      <c r="C399" s="169"/>
      <c r="D399" s="169"/>
      <c r="E399" s="15"/>
    </row>
    <row r="400" spans="3:5" x14ac:dyDescent="0.25">
      <c r="C400" s="169"/>
      <c r="D400" s="169"/>
      <c r="E400" s="15"/>
    </row>
    <row r="401" spans="3:5" x14ac:dyDescent="0.25">
      <c r="C401" s="169"/>
      <c r="D401" s="169"/>
      <c r="E401" s="15"/>
    </row>
    <row r="402" spans="3:5" x14ac:dyDescent="0.25">
      <c r="C402" s="169"/>
      <c r="D402" s="169"/>
      <c r="E402" s="15"/>
    </row>
    <row r="403" spans="3:5" x14ac:dyDescent="0.25">
      <c r="C403" s="169"/>
      <c r="D403" s="169"/>
      <c r="E403" s="15"/>
    </row>
    <row r="404" spans="3:5" x14ac:dyDescent="0.25">
      <c r="C404" s="169"/>
      <c r="D404" s="169"/>
      <c r="E404" s="15"/>
    </row>
    <row r="405" spans="3:5" x14ac:dyDescent="0.25">
      <c r="C405" s="169"/>
      <c r="D405" s="169"/>
      <c r="E405" s="15"/>
    </row>
    <row r="406" spans="3:5" x14ac:dyDescent="0.25">
      <c r="C406" s="169"/>
      <c r="D406" s="169"/>
      <c r="E406" s="15"/>
    </row>
    <row r="407" spans="3:5" x14ac:dyDescent="0.25">
      <c r="C407" s="169"/>
      <c r="D407" s="169"/>
      <c r="E407" s="15"/>
    </row>
    <row r="408" spans="3:5" x14ac:dyDescent="0.25">
      <c r="C408" s="169"/>
      <c r="D408" s="169"/>
      <c r="E408" s="15"/>
    </row>
    <row r="409" spans="3:5" x14ac:dyDescent="0.25">
      <c r="C409" s="169"/>
      <c r="D409" s="169"/>
      <c r="E409" s="15"/>
    </row>
    <row r="410" spans="3:5" x14ac:dyDescent="0.25">
      <c r="C410" s="169"/>
      <c r="D410" s="169"/>
      <c r="E410" s="15"/>
    </row>
    <row r="411" spans="3:5" x14ac:dyDescent="0.25">
      <c r="C411" s="169"/>
      <c r="D411" s="169"/>
      <c r="E411" s="15"/>
    </row>
    <row r="412" spans="3:5" x14ac:dyDescent="0.25">
      <c r="C412" s="169"/>
      <c r="D412" s="169"/>
      <c r="E412" s="15"/>
    </row>
    <row r="413" spans="3:5" x14ac:dyDescent="0.25">
      <c r="C413" s="169"/>
      <c r="D413" s="169"/>
      <c r="E413" s="15"/>
    </row>
    <row r="414" spans="3:5" x14ac:dyDescent="0.25">
      <c r="C414" s="169"/>
      <c r="D414" s="169"/>
      <c r="E414" s="15"/>
    </row>
    <row r="415" spans="3:5" x14ac:dyDescent="0.25">
      <c r="C415" s="169"/>
      <c r="D415" s="169"/>
      <c r="E415" s="15"/>
    </row>
    <row r="416" spans="3:5" x14ac:dyDescent="0.25">
      <c r="C416" s="169"/>
      <c r="D416" s="169"/>
      <c r="E416" s="15"/>
    </row>
    <row r="417" spans="3:5" x14ac:dyDescent="0.25">
      <c r="C417" s="169"/>
      <c r="D417" s="169"/>
      <c r="E417" s="15"/>
    </row>
    <row r="418" spans="3:5" x14ac:dyDescent="0.25">
      <c r="C418" s="169"/>
      <c r="D418" s="169"/>
      <c r="E418" s="15"/>
    </row>
    <row r="419" spans="3:5" x14ac:dyDescent="0.25">
      <c r="C419" s="169"/>
      <c r="D419" s="169"/>
      <c r="E419" s="15"/>
    </row>
    <row r="420" spans="3:5" x14ac:dyDescent="0.25">
      <c r="C420" s="169"/>
      <c r="D420" s="169"/>
      <c r="E420" s="15"/>
    </row>
    <row r="421" spans="3:5" x14ac:dyDescent="0.25">
      <c r="C421" s="169"/>
      <c r="D421" s="169"/>
      <c r="E421" s="15"/>
    </row>
    <row r="422" spans="3:5" x14ac:dyDescent="0.25">
      <c r="C422" s="169"/>
      <c r="D422" s="169"/>
      <c r="E422" s="15"/>
    </row>
    <row r="423" spans="3:5" x14ac:dyDescent="0.25">
      <c r="C423" s="169"/>
      <c r="D423" s="169"/>
      <c r="E423" s="15"/>
    </row>
    <row r="424" spans="3:5" x14ac:dyDescent="0.25">
      <c r="C424" s="169"/>
      <c r="D424" s="169"/>
      <c r="E424" s="15"/>
    </row>
    <row r="425" spans="3:5" x14ac:dyDescent="0.25">
      <c r="C425" s="169"/>
      <c r="D425" s="169"/>
      <c r="E425" s="15"/>
    </row>
    <row r="426" spans="3:5" x14ac:dyDescent="0.25">
      <c r="C426" s="169"/>
      <c r="D426" s="169"/>
      <c r="E426" s="15"/>
    </row>
    <row r="427" spans="3:5" x14ac:dyDescent="0.25">
      <c r="C427" s="169"/>
      <c r="D427" s="169"/>
      <c r="E427" s="15"/>
    </row>
    <row r="428" spans="3:5" x14ac:dyDescent="0.25">
      <c r="C428" s="169"/>
      <c r="D428" s="169"/>
      <c r="E428" s="15"/>
    </row>
    <row r="429" spans="3:5" x14ac:dyDescent="0.25">
      <c r="C429" s="169"/>
      <c r="D429" s="169"/>
      <c r="E429" s="15"/>
    </row>
    <row r="430" spans="3:5" x14ac:dyDescent="0.25">
      <c r="C430" s="169"/>
      <c r="D430" s="169"/>
      <c r="E430" s="15"/>
    </row>
    <row r="431" spans="3:5" x14ac:dyDescent="0.25">
      <c r="C431" s="169"/>
      <c r="D431" s="169"/>
      <c r="E431" s="15"/>
    </row>
    <row r="432" spans="3:5" x14ac:dyDescent="0.25">
      <c r="C432" s="169"/>
      <c r="D432" s="169"/>
      <c r="E432" s="15"/>
    </row>
    <row r="433" spans="3:5" x14ac:dyDescent="0.25">
      <c r="C433" s="169"/>
      <c r="D433" s="169"/>
      <c r="E433" s="15"/>
    </row>
    <row r="434" spans="3:5" x14ac:dyDescent="0.25">
      <c r="C434" s="169"/>
      <c r="D434" s="169"/>
      <c r="E434" s="15"/>
    </row>
    <row r="435" spans="3:5" x14ac:dyDescent="0.25">
      <c r="C435" s="169"/>
      <c r="D435" s="169"/>
      <c r="E435" s="15"/>
    </row>
    <row r="436" spans="3:5" x14ac:dyDescent="0.25">
      <c r="C436" s="169"/>
      <c r="D436" s="169"/>
      <c r="E436" s="15"/>
    </row>
    <row r="437" spans="3:5" x14ac:dyDescent="0.25">
      <c r="C437" s="169"/>
      <c r="D437" s="169"/>
      <c r="E437" s="15"/>
    </row>
    <row r="438" spans="3:5" x14ac:dyDescent="0.25">
      <c r="C438" s="169"/>
      <c r="D438" s="169"/>
      <c r="E438" s="15"/>
    </row>
    <row r="439" spans="3:5" x14ac:dyDescent="0.25">
      <c r="C439" s="169"/>
      <c r="D439" s="169"/>
      <c r="E439" s="15"/>
    </row>
    <row r="440" spans="3:5" x14ac:dyDescent="0.25">
      <c r="C440" s="169"/>
      <c r="D440" s="169"/>
      <c r="E440" s="15"/>
    </row>
    <row r="441" spans="3:5" x14ac:dyDescent="0.25">
      <c r="C441" s="169"/>
      <c r="D441" s="169"/>
      <c r="E441" s="15"/>
    </row>
    <row r="442" spans="3:5" x14ac:dyDescent="0.25">
      <c r="C442" s="169"/>
      <c r="D442" s="169"/>
      <c r="E442" s="15"/>
    </row>
    <row r="443" spans="3:5" x14ac:dyDescent="0.25">
      <c r="C443" s="169"/>
      <c r="D443" s="169"/>
      <c r="E443" s="15"/>
    </row>
    <row r="444" spans="3:5" x14ac:dyDescent="0.25">
      <c r="C444" s="169"/>
      <c r="D444" s="169"/>
      <c r="E444" s="15"/>
    </row>
    <row r="445" spans="3:5" x14ac:dyDescent="0.25">
      <c r="C445" s="169"/>
      <c r="D445" s="169"/>
      <c r="E445" s="15"/>
    </row>
    <row r="446" spans="3:5" x14ac:dyDescent="0.25">
      <c r="C446" s="169"/>
      <c r="D446" s="169"/>
      <c r="E446" s="15"/>
    </row>
    <row r="447" spans="3:5" x14ac:dyDescent="0.25">
      <c r="C447" s="169"/>
      <c r="D447" s="169"/>
      <c r="E447" s="15"/>
    </row>
    <row r="448" spans="3:5" x14ac:dyDescent="0.25">
      <c r="C448" s="169"/>
      <c r="D448" s="169"/>
      <c r="E448" s="15"/>
    </row>
    <row r="449" spans="3:5" x14ac:dyDescent="0.25">
      <c r="C449" s="169"/>
      <c r="D449" s="169"/>
      <c r="E449" s="15"/>
    </row>
    <row r="450" spans="3:5" x14ac:dyDescent="0.25">
      <c r="C450" s="169"/>
      <c r="D450" s="169"/>
      <c r="E450" s="15"/>
    </row>
    <row r="451" spans="3:5" x14ac:dyDescent="0.25">
      <c r="C451" s="169"/>
      <c r="D451" s="169"/>
      <c r="E451" s="15"/>
    </row>
    <row r="452" spans="3:5" x14ac:dyDescent="0.25">
      <c r="C452" s="169"/>
      <c r="D452" s="169"/>
      <c r="E452" s="15"/>
    </row>
    <row r="453" spans="3:5" x14ac:dyDescent="0.25">
      <c r="C453" s="169"/>
      <c r="D453" s="169"/>
      <c r="E453" s="15"/>
    </row>
    <row r="454" spans="3:5" x14ac:dyDescent="0.25">
      <c r="C454" s="169"/>
      <c r="D454" s="169"/>
      <c r="E454" s="15"/>
    </row>
    <row r="455" spans="3:5" x14ac:dyDescent="0.25">
      <c r="C455" s="169"/>
      <c r="D455" s="169"/>
      <c r="E455" s="15"/>
    </row>
    <row r="456" spans="3:5" x14ac:dyDescent="0.25">
      <c r="C456" s="169"/>
      <c r="D456" s="169"/>
      <c r="E456" s="15"/>
    </row>
    <row r="457" spans="3:5" x14ac:dyDescent="0.25">
      <c r="C457" s="169"/>
      <c r="D457" s="169"/>
      <c r="E457" s="15"/>
    </row>
    <row r="458" spans="3:5" x14ac:dyDescent="0.25">
      <c r="C458" s="169"/>
      <c r="D458" s="169"/>
      <c r="E458" s="15"/>
    </row>
    <row r="459" spans="3:5" x14ac:dyDescent="0.25">
      <c r="C459" s="169"/>
      <c r="D459" s="169"/>
      <c r="E459" s="15"/>
    </row>
    <row r="460" spans="3:5" x14ac:dyDescent="0.25">
      <c r="C460" s="169"/>
      <c r="D460" s="169"/>
      <c r="E460" s="15"/>
    </row>
    <row r="461" spans="3:5" x14ac:dyDescent="0.25">
      <c r="C461" s="169"/>
      <c r="D461" s="169"/>
      <c r="E461" s="15"/>
    </row>
    <row r="462" spans="3:5" x14ac:dyDescent="0.25">
      <c r="C462" s="169"/>
      <c r="D462" s="169"/>
      <c r="E462" s="15"/>
    </row>
    <row r="463" spans="3:5" x14ac:dyDescent="0.25">
      <c r="C463" s="169"/>
      <c r="D463" s="169"/>
      <c r="E463" s="15"/>
    </row>
    <row r="464" spans="3:5" x14ac:dyDescent="0.25">
      <c r="C464" s="169"/>
      <c r="D464" s="169"/>
      <c r="E464" s="15"/>
    </row>
    <row r="465" spans="3:5" x14ac:dyDescent="0.25">
      <c r="C465" s="169"/>
      <c r="D465" s="169"/>
      <c r="E465" s="15"/>
    </row>
    <row r="466" spans="3:5" x14ac:dyDescent="0.25">
      <c r="C466" s="169"/>
      <c r="D466" s="169"/>
      <c r="E466" s="15"/>
    </row>
    <row r="467" spans="3:5" x14ac:dyDescent="0.25">
      <c r="C467" s="169"/>
      <c r="D467" s="169"/>
      <c r="E467" s="15"/>
    </row>
    <row r="468" spans="3:5" x14ac:dyDescent="0.25">
      <c r="C468" s="169"/>
      <c r="D468" s="169"/>
      <c r="E468" s="15"/>
    </row>
    <row r="469" spans="3:5" x14ac:dyDescent="0.25">
      <c r="C469" s="169"/>
      <c r="D469" s="169"/>
      <c r="E469" s="15"/>
    </row>
    <row r="470" spans="3:5" x14ac:dyDescent="0.25">
      <c r="C470" s="169"/>
      <c r="D470" s="169"/>
      <c r="E470" s="15"/>
    </row>
    <row r="471" spans="3:5" x14ac:dyDescent="0.25">
      <c r="C471" s="169"/>
      <c r="D471" s="169"/>
      <c r="E471" s="15"/>
    </row>
    <row r="472" spans="3:5" x14ac:dyDescent="0.25">
      <c r="C472" s="169"/>
      <c r="D472" s="169"/>
      <c r="E472" s="15"/>
    </row>
    <row r="473" spans="3:5" x14ac:dyDescent="0.25">
      <c r="C473" s="169"/>
      <c r="D473" s="169"/>
      <c r="E473" s="15"/>
    </row>
    <row r="474" spans="3:5" x14ac:dyDescent="0.25">
      <c r="C474" s="169"/>
      <c r="D474" s="169"/>
      <c r="E474" s="15"/>
    </row>
    <row r="475" spans="3:5" x14ac:dyDescent="0.25">
      <c r="C475" s="169"/>
      <c r="D475" s="169"/>
      <c r="E475" s="15"/>
    </row>
    <row r="476" spans="3:5" x14ac:dyDescent="0.25">
      <c r="C476" s="169"/>
      <c r="D476" s="169"/>
      <c r="E476" s="15"/>
    </row>
    <row r="477" spans="3:5" x14ac:dyDescent="0.25">
      <c r="C477" s="169"/>
      <c r="D477" s="169"/>
      <c r="E477" s="15"/>
    </row>
    <row r="478" spans="3:5" x14ac:dyDescent="0.25">
      <c r="C478" s="169"/>
      <c r="D478" s="169"/>
      <c r="E478" s="15"/>
    </row>
    <row r="479" spans="3:5" x14ac:dyDescent="0.25">
      <c r="C479" s="169"/>
      <c r="D479" s="169"/>
      <c r="E479" s="15"/>
    </row>
    <row r="480" spans="3:5" x14ac:dyDescent="0.25">
      <c r="C480" s="169"/>
      <c r="D480" s="169"/>
      <c r="E480" s="15"/>
    </row>
    <row r="481" spans="3:5" x14ac:dyDescent="0.25">
      <c r="C481" s="169"/>
      <c r="D481" s="169"/>
      <c r="E481" s="15"/>
    </row>
    <row r="482" spans="3:5" x14ac:dyDescent="0.25">
      <c r="C482" s="169"/>
      <c r="D482" s="169"/>
      <c r="E482" s="15"/>
    </row>
    <row r="483" spans="3:5" x14ac:dyDescent="0.25">
      <c r="C483" s="169"/>
      <c r="D483" s="169"/>
      <c r="E483" s="15"/>
    </row>
    <row r="484" spans="3:5" x14ac:dyDescent="0.25">
      <c r="C484" s="169"/>
      <c r="D484" s="169"/>
      <c r="E484" s="15"/>
    </row>
    <row r="485" spans="3:5" x14ac:dyDescent="0.25">
      <c r="C485" s="169"/>
      <c r="D485" s="169"/>
      <c r="E485" s="15"/>
    </row>
    <row r="486" spans="3:5" x14ac:dyDescent="0.25">
      <c r="C486" s="169"/>
      <c r="D486" s="169"/>
      <c r="E486" s="15"/>
    </row>
    <row r="487" spans="3:5" x14ac:dyDescent="0.25">
      <c r="C487" s="169"/>
      <c r="D487" s="169"/>
      <c r="E487" s="15"/>
    </row>
    <row r="488" spans="3:5" x14ac:dyDescent="0.25">
      <c r="C488" s="169"/>
      <c r="D488" s="169"/>
      <c r="E488" s="15"/>
    </row>
    <row r="489" spans="3:5" x14ac:dyDescent="0.25">
      <c r="C489" s="169"/>
      <c r="D489" s="169"/>
      <c r="E489" s="15"/>
    </row>
    <row r="490" spans="3:5" x14ac:dyDescent="0.25">
      <c r="C490" s="169"/>
      <c r="D490" s="169"/>
      <c r="E490" s="15"/>
    </row>
    <row r="491" spans="3:5" x14ac:dyDescent="0.25">
      <c r="C491" s="169"/>
      <c r="D491" s="169"/>
      <c r="E491" s="15"/>
    </row>
    <row r="492" spans="3:5" x14ac:dyDescent="0.25">
      <c r="C492" s="169"/>
      <c r="D492" s="169"/>
      <c r="E492" s="15"/>
    </row>
    <row r="493" spans="3:5" x14ac:dyDescent="0.25">
      <c r="C493" s="169"/>
      <c r="D493" s="169"/>
      <c r="E493" s="15"/>
    </row>
    <row r="494" spans="3:5" x14ac:dyDescent="0.25">
      <c r="C494" s="169"/>
      <c r="D494" s="169"/>
      <c r="E494" s="15"/>
    </row>
    <row r="495" spans="3:5" x14ac:dyDescent="0.25">
      <c r="C495" s="169"/>
      <c r="D495" s="169"/>
      <c r="E495" s="15"/>
    </row>
    <row r="496" spans="3:5" x14ac:dyDescent="0.25">
      <c r="C496" s="169"/>
      <c r="D496" s="169"/>
      <c r="E496" s="15"/>
    </row>
    <row r="497" spans="3:5" x14ac:dyDescent="0.25">
      <c r="C497" s="169"/>
      <c r="D497" s="169"/>
      <c r="E497" s="15"/>
    </row>
    <row r="498" spans="3:5" x14ac:dyDescent="0.25">
      <c r="C498" s="169"/>
      <c r="D498" s="169"/>
      <c r="E498" s="15"/>
    </row>
    <row r="499" spans="3:5" x14ac:dyDescent="0.25">
      <c r="C499" s="169"/>
      <c r="D499" s="169"/>
      <c r="E499" s="15"/>
    </row>
    <row r="500" spans="3:5" x14ac:dyDescent="0.25">
      <c r="C500" s="169"/>
      <c r="D500" s="169"/>
      <c r="E500" s="15"/>
    </row>
    <row r="501" spans="3:5" x14ac:dyDescent="0.25">
      <c r="C501" s="169"/>
      <c r="D501" s="169"/>
      <c r="E501" s="15"/>
    </row>
    <row r="502" spans="3:5" x14ac:dyDescent="0.25">
      <c r="C502" s="169"/>
      <c r="D502" s="169"/>
      <c r="E502" s="15"/>
    </row>
    <row r="503" spans="3:5" x14ac:dyDescent="0.25">
      <c r="C503" s="169"/>
      <c r="D503" s="169"/>
      <c r="E503" s="15"/>
    </row>
    <row r="504" spans="3:5" x14ac:dyDescent="0.25">
      <c r="C504" s="169"/>
      <c r="D504" s="169"/>
      <c r="E504" s="15"/>
    </row>
    <row r="505" spans="3:5" x14ac:dyDescent="0.25">
      <c r="C505" s="169"/>
      <c r="D505" s="169"/>
      <c r="E505" s="15"/>
    </row>
    <row r="506" spans="3:5" x14ac:dyDescent="0.25">
      <c r="C506" s="169"/>
      <c r="D506" s="169"/>
      <c r="E506" s="15"/>
    </row>
    <row r="507" spans="3:5" x14ac:dyDescent="0.25">
      <c r="C507" s="169"/>
      <c r="D507" s="169"/>
      <c r="E507" s="15"/>
    </row>
    <row r="508" spans="3:5" x14ac:dyDescent="0.25">
      <c r="C508" s="169"/>
      <c r="D508" s="169"/>
      <c r="E508" s="15"/>
    </row>
    <row r="509" spans="3:5" x14ac:dyDescent="0.25">
      <c r="C509" s="169"/>
      <c r="D509" s="169"/>
      <c r="E509" s="15"/>
    </row>
    <row r="510" spans="3:5" x14ac:dyDescent="0.25">
      <c r="C510" s="169"/>
      <c r="D510" s="169"/>
      <c r="E510" s="15"/>
    </row>
    <row r="511" spans="3:5" x14ac:dyDescent="0.25">
      <c r="C511" s="169"/>
      <c r="D511" s="169"/>
      <c r="E511" s="15"/>
    </row>
    <row r="512" spans="3:5" x14ac:dyDescent="0.25">
      <c r="C512" s="169"/>
      <c r="D512" s="169"/>
      <c r="E512" s="15"/>
    </row>
    <row r="513" spans="3:5" x14ac:dyDescent="0.25">
      <c r="C513" s="169"/>
      <c r="D513" s="169"/>
      <c r="E513" s="15"/>
    </row>
    <row r="514" spans="3:5" x14ac:dyDescent="0.25">
      <c r="C514" s="169"/>
      <c r="D514" s="169"/>
      <c r="E514" s="15"/>
    </row>
    <row r="515" spans="3:5" x14ac:dyDescent="0.25">
      <c r="C515" s="169"/>
      <c r="D515" s="169"/>
      <c r="E515" s="15"/>
    </row>
    <row r="516" spans="3:5" x14ac:dyDescent="0.25">
      <c r="C516" s="169"/>
      <c r="D516" s="169"/>
      <c r="E516" s="15"/>
    </row>
    <row r="517" spans="3:5" x14ac:dyDescent="0.25">
      <c r="C517" s="169"/>
      <c r="D517" s="169"/>
      <c r="E517" s="15"/>
    </row>
    <row r="518" spans="3:5" x14ac:dyDescent="0.25">
      <c r="C518" s="169"/>
      <c r="D518" s="169"/>
      <c r="E518" s="15"/>
    </row>
    <row r="519" spans="3:5" x14ac:dyDescent="0.25">
      <c r="C519" s="169"/>
      <c r="D519" s="169"/>
      <c r="E519" s="15"/>
    </row>
    <row r="520" spans="3:5" x14ac:dyDescent="0.25">
      <c r="C520" s="169"/>
      <c r="D520" s="169"/>
      <c r="E520" s="15"/>
    </row>
    <row r="521" spans="3:5" x14ac:dyDescent="0.25">
      <c r="C521" s="169"/>
      <c r="D521" s="169"/>
      <c r="E521" s="15"/>
    </row>
    <row r="522" spans="3:5" x14ac:dyDescent="0.25">
      <c r="C522" s="169"/>
      <c r="D522" s="169"/>
      <c r="E522" s="15"/>
    </row>
    <row r="523" spans="3:5" x14ac:dyDescent="0.25">
      <c r="C523" s="169"/>
      <c r="D523" s="169"/>
      <c r="E523" s="15"/>
    </row>
    <row r="524" spans="3:5" x14ac:dyDescent="0.25">
      <c r="C524" s="169"/>
      <c r="D524" s="169"/>
      <c r="E524" s="15"/>
    </row>
    <row r="525" spans="3:5" x14ac:dyDescent="0.25">
      <c r="C525" s="169"/>
      <c r="D525" s="169"/>
      <c r="E525" s="15"/>
    </row>
    <row r="526" spans="3:5" x14ac:dyDescent="0.25">
      <c r="C526" s="169"/>
      <c r="D526" s="169"/>
      <c r="E526" s="15"/>
    </row>
    <row r="527" spans="3:5" x14ac:dyDescent="0.25">
      <c r="C527" s="169"/>
      <c r="D527" s="169"/>
      <c r="E527" s="15"/>
    </row>
    <row r="528" spans="3:5" x14ac:dyDescent="0.25">
      <c r="C528" s="169"/>
      <c r="D528" s="169"/>
      <c r="E528" s="15"/>
    </row>
    <row r="529" spans="3:5" x14ac:dyDescent="0.25">
      <c r="C529" s="169"/>
      <c r="D529" s="169"/>
      <c r="E529" s="15"/>
    </row>
    <row r="530" spans="3:5" x14ac:dyDescent="0.25">
      <c r="C530" s="169"/>
      <c r="D530" s="169"/>
      <c r="E530" s="15"/>
    </row>
    <row r="531" spans="3:5" x14ac:dyDescent="0.25">
      <c r="C531" s="169"/>
      <c r="D531" s="169"/>
      <c r="E531" s="15"/>
    </row>
    <row r="532" spans="3:5" x14ac:dyDescent="0.25">
      <c r="C532" s="169"/>
      <c r="D532" s="169"/>
      <c r="E532" s="15"/>
    </row>
    <row r="533" spans="3:5" x14ac:dyDescent="0.25">
      <c r="C533" s="169"/>
      <c r="D533" s="169"/>
      <c r="E533" s="15"/>
    </row>
    <row r="534" spans="3:5" x14ac:dyDescent="0.25">
      <c r="C534" s="169"/>
      <c r="D534" s="169"/>
      <c r="E534" s="15"/>
    </row>
    <row r="535" spans="3:5" x14ac:dyDescent="0.25">
      <c r="C535" s="169"/>
      <c r="D535" s="169"/>
      <c r="E535" s="15"/>
    </row>
    <row r="536" spans="3:5" x14ac:dyDescent="0.25">
      <c r="C536" s="169"/>
      <c r="D536" s="169"/>
      <c r="E536" s="15"/>
    </row>
    <row r="537" spans="3:5" x14ac:dyDescent="0.25">
      <c r="C537" s="169"/>
      <c r="D537" s="169"/>
      <c r="E537" s="15"/>
    </row>
    <row r="538" spans="3:5" x14ac:dyDescent="0.25">
      <c r="C538" s="169"/>
      <c r="D538" s="169"/>
      <c r="E538" s="15"/>
    </row>
    <row r="539" spans="3:5" x14ac:dyDescent="0.25">
      <c r="C539" s="169"/>
      <c r="D539" s="169"/>
      <c r="E539" s="15"/>
    </row>
    <row r="540" spans="3:5" x14ac:dyDescent="0.25">
      <c r="C540" s="169"/>
      <c r="D540" s="169"/>
      <c r="E540" s="15"/>
    </row>
    <row r="541" spans="3:5" x14ac:dyDescent="0.25">
      <c r="C541" s="169"/>
      <c r="D541" s="169"/>
      <c r="E541" s="15"/>
    </row>
    <row r="542" spans="3:5" x14ac:dyDescent="0.25">
      <c r="C542" s="169"/>
      <c r="D542" s="169"/>
      <c r="E542" s="15"/>
    </row>
    <row r="543" spans="3:5" x14ac:dyDescent="0.25">
      <c r="C543" s="169"/>
      <c r="D543" s="169"/>
      <c r="E543" s="15"/>
    </row>
    <row r="544" spans="3:5" x14ac:dyDescent="0.25">
      <c r="C544" s="169"/>
      <c r="D544" s="169"/>
      <c r="E544" s="15"/>
    </row>
    <row r="545" spans="3:5" x14ac:dyDescent="0.25">
      <c r="C545" s="169"/>
      <c r="D545" s="169"/>
      <c r="E545" s="15"/>
    </row>
    <row r="546" spans="3:5" x14ac:dyDescent="0.25">
      <c r="C546" s="169"/>
      <c r="D546" s="169"/>
      <c r="E546" s="15"/>
    </row>
    <row r="547" spans="3:5" x14ac:dyDescent="0.25">
      <c r="C547" s="169"/>
      <c r="D547" s="169"/>
      <c r="E547" s="15"/>
    </row>
    <row r="548" spans="3:5" x14ac:dyDescent="0.25">
      <c r="C548" s="169"/>
      <c r="D548" s="169"/>
      <c r="E548" s="15"/>
    </row>
    <row r="549" spans="3:5" x14ac:dyDescent="0.25">
      <c r="C549" s="169"/>
      <c r="D549" s="169"/>
      <c r="E549" s="15"/>
    </row>
    <row r="550" spans="3:5" x14ac:dyDescent="0.25">
      <c r="C550" s="169"/>
      <c r="D550" s="169"/>
      <c r="E550" s="15"/>
    </row>
    <row r="551" spans="3:5" x14ac:dyDescent="0.25">
      <c r="C551" s="169"/>
      <c r="D551" s="169"/>
      <c r="E551" s="15"/>
    </row>
    <row r="552" spans="3:5" x14ac:dyDescent="0.25">
      <c r="C552" s="169"/>
      <c r="D552" s="169"/>
      <c r="E552" s="15"/>
    </row>
    <row r="553" spans="3:5" x14ac:dyDescent="0.25">
      <c r="C553" s="169"/>
      <c r="D553" s="169"/>
      <c r="E553" s="15"/>
    </row>
    <row r="554" spans="3:5" x14ac:dyDescent="0.25">
      <c r="C554" s="169"/>
      <c r="D554" s="169"/>
      <c r="E554" s="15"/>
    </row>
    <row r="555" spans="3:5" x14ac:dyDescent="0.25">
      <c r="C555" s="169"/>
      <c r="D555" s="169"/>
      <c r="E555" s="15"/>
    </row>
    <row r="556" spans="3:5" x14ac:dyDescent="0.25">
      <c r="C556" s="169"/>
      <c r="D556" s="169"/>
      <c r="E556" s="15"/>
    </row>
    <row r="557" spans="3:5" x14ac:dyDescent="0.25">
      <c r="C557" s="169"/>
      <c r="D557" s="169"/>
      <c r="E557" s="15"/>
    </row>
    <row r="558" spans="3:5" x14ac:dyDescent="0.25">
      <c r="C558" s="169"/>
      <c r="D558" s="169"/>
      <c r="E558" s="15"/>
    </row>
    <row r="559" spans="3:5" x14ac:dyDescent="0.25">
      <c r="C559" s="169"/>
      <c r="D559" s="169"/>
      <c r="E559" s="15"/>
    </row>
    <row r="560" spans="3:5" x14ac:dyDescent="0.25">
      <c r="C560" s="169"/>
      <c r="D560" s="169"/>
      <c r="E560" s="15"/>
    </row>
    <row r="561" spans="3:5" x14ac:dyDescent="0.25">
      <c r="C561" s="169"/>
      <c r="D561" s="169"/>
      <c r="E561" s="15"/>
    </row>
    <row r="562" spans="3:5" x14ac:dyDescent="0.25">
      <c r="C562" s="169"/>
      <c r="D562" s="169"/>
      <c r="E562" s="15"/>
    </row>
    <row r="563" spans="3:5" x14ac:dyDescent="0.25">
      <c r="C563" s="169"/>
      <c r="D563" s="169"/>
      <c r="E563" s="15"/>
    </row>
    <row r="564" spans="3:5" x14ac:dyDescent="0.25">
      <c r="C564" s="169"/>
      <c r="D564" s="169"/>
      <c r="E564" s="15"/>
    </row>
    <row r="565" spans="3:5" x14ac:dyDescent="0.25">
      <c r="C565" s="169"/>
      <c r="D565" s="169"/>
      <c r="E565" s="15"/>
    </row>
    <row r="566" spans="3:5" x14ac:dyDescent="0.25">
      <c r="C566" s="169"/>
      <c r="D566" s="169"/>
      <c r="E566" s="15"/>
    </row>
    <row r="567" spans="3:5" x14ac:dyDescent="0.25">
      <c r="C567" s="169"/>
      <c r="D567" s="169"/>
      <c r="E567" s="15"/>
    </row>
    <row r="568" spans="3:5" x14ac:dyDescent="0.25">
      <c r="C568" s="169"/>
      <c r="D568" s="169"/>
      <c r="E568" s="15"/>
    </row>
    <row r="569" spans="3:5" x14ac:dyDescent="0.25">
      <c r="C569" s="169"/>
      <c r="D569" s="169"/>
      <c r="E569" s="15"/>
    </row>
    <row r="570" spans="3:5" x14ac:dyDescent="0.25">
      <c r="C570" s="169"/>
      <c r="D570" s="169"/>
      <c r="E570" s="15"/>
    </row>
    <row r="571" spans="3:5" x14ac:dyDescent="0.25">
      <c r="C571" s="169"/>
      <c r="D571" s="169"/>
      <c r="E571" s="15"/>
    </row>
    <row r="572" spans="3:5" x14ac:dyDescent="0.25">
      <c r="C572" s="169"/>
      <c r="D572" s="169"/>
      <c r="E572" s="15"/>
    </row>
    <row r="573" spans="3:5" x14ac:dyDescent="0.25">
      <c r="C573" s="169"/>
      <c r="D573" s="169"/>
      <c r="E573" s="15"/>
    </row>
    <row r="574" spans="3:5" x14ac:dyDescent="0.25">
      <c r="C574" s="169"/>
      <c r="D574" s="169"/>
      <c r="E574" s="15"/>
    </row>
    <row r="575" spans="3:5" x14ac:dyDescent="0.25">
      <c r="C575" s="169"/>
      <c r="D575" s="169"/>
      <c r="E575" s="15"/>
    </row>
    <row r="576" spans="3:5" x14ac:dyDescent="0.25">
      <c r="C576" s="169"/>
      <c r="D576" s="169"/>
      <c r="E576" s="15"/>
    </row>
    <row r="577" spans="3:5" x14ac:dyDescent="0.25">
      <c r="C577" s="169"/>
      <c r="D577" s="169"/>
      <c r="E577" s="15"/>
    </row>
    <row r="578" spans="3:5" x14ac:dyDescent="0.25">
      <c r="C578" s="169"/>
      <c r="D578" s="169"/>
      <c r="E578" s="15"/>
    </row>
    <row r="579" spans="3:5" x14ac:dyDescent="0.25">
      <c r="C579" s="169"/>
      <c r="D579" s="169"/>
      <c r="E579" s="15"/>
    </row>
    <row r="580" spans="3:5" x14ac:dyDescent="0.25">
      <c r="C580" s="169"/>
      <c r="D580" s="169"/>
      <c r="E580" s="15"/>
    </row>
    <row r="581" spans="3:5" x14ac:dyDescent="0.25">
      <c r="C581" s="169"/>
      <c r="D581" s="169"/>
      <c r="E581" s="15"/>
    </row>
    <row r="582" spans="3:5" x14ac:dyDescent="0.25">
      <c r="C582" s="169"/>
      <c r="D582" s="169"/>
      <c r="E582" s="15"/>
    </row>
    <row r="583" spans="3:5" x14ac:dyDescent="0.25">
      <c r="C583" s="169"/>
      <c r="D583" s="169"/>
      <c r="E583" s="15"/>
    </row>
    <row r="584" spans="3:5" x14ac:dyDescent="0.25">
      <c r="C584" s="169"/>
      <c r="D584" s="169"/>
      <c r="E584" s="15"/>
    </row>
    <row r="585" spans="3:5" x14ac:dyDescent="0.25">
      <c r="C585" s="169"/>
      <c r="D585" s="169"/>
      <c r="E585" s="15"/>
    </row>
    <row r="586" spans="3:5" x14ac:dyDescent="0.25">
      <c r="C586" s="169"/>
      <c r="D586" s="169"/>
      <c r="E586" s="15"/>
    </row>
    <row r="587" spans="3:5" x14ac:dyDescent="0.25">
      <c r="C587" s="169"/>
      <c r="D587" s="169"/>
      <c r="E587" s="15"/>
    </row>
    <row r="588" spans="3:5" x14ac:dyDescent="0.25">
      <c r="C588" s="169"/>
      <c r="D588" s="169"/>
      <c r="E588" s="15"/>
    </row>
    <row r="589" spans="3:5" x14ac:dyDescent="0.25">
      <c r="C589" s="169"/>
      <c r="D589" s="169"/>
      <c r="E589" s="15"/>
    </row>
    <row r="590" spans="3:5" x14ac:dyDescent="0.25">
      <c r="C590" s="169"/>
      <c r="D590" s="169"/>
      <c r="E590" s="15"/>
    </row>
    <row r="591" spans="3:5" x14ac:dyDescent="0.25">
      <c r="C591" s="169"/>
      <c r="D591" s="169"/>
      <c r="E591" s="15"/>
    </row>
    <row r="592" spans="3:5" x14ac:dyDescent="0.25">
      <c r="C592" s="169"/>
      <c r="D592" s="169"/>
      <c r="E592" s="15"/>
    </row>
    <row r="593" spans="3:5" x14ac:dyDescent="0.25">
      <c r="C593" s="169"/>
      <c r="D593" s="169"/>
      <c r="E593" s="15"/>
    </row>
    <row r="594" spans="3:5" x14ac:dyDescent="0.25">
      <c r="C594" s="169"/>
      <c r="D594" s="169"/>
      <c r="E594" s="15"/>
    </row>
    <row r="595" spans="3:5" x14ac:dyDescent="0.25">
      <c r="C595" s="169"/>
      <c r="D595" s="169"/>
      <c r="E595" s="15"/>
    </row>
    <row r="596" spans="3:5" x14ac:dyDescent="0.25">
      <c r="C596" s="169"/>
      <c r="D596" s="169"/>
      <c r="E596" s="15"/>
    </row>
    <row r="597" spans="3:5" x14ac:dyDescent="0.25">
      <c r="C597" s="169"/>
      <c r="D597" s="169"/>
      <c r="E597" s="15"/>
    </row>
    <row r="598" spans="3:5" x14ac:dyDescent="0.25">
      <c r="C598" s="169"/>
      <c r="D598" s="169"/>
      <c r="E598" s="15"/>
    </row>
    <row r="599" spans="3:5" x14ac:dyDescent="0.25">
      <c r="C599" s="169"/>
      <c r="D599" s="169"/>
      <c r="E599" s="15"/>
    </row>
    <row r="600" spans="3:5" x14ac:dyDescent="0.25">
      <c r="C600" s="169"/>
      <c r="D600" s="169"/>
      <c r="E600" s="15"/>
    </row>
    <row r="601" spans="3:5" x14ac:dyDescent="0.25">
      <c r="C601" s="169"/>
      <c r="D601" s="169"/>
      <c r="E601" s="15"/>
    </row>
    <row r="602" spans="3:5" x14ac:dyDescent="0.25">
      <c r="C602" s="169"/>
      <c r="D602" s="169"/>
      <c r="E602" s="15"/>
    </row>
    <row r="603" spans="3:5" x14ac:dyDescent="0.25">
      <c r="C603" s="169"/>
      <c r="D603" s="169"/>
      <c r="E603" s="15"/>
    </row>
    <row r="604" spans="3:5" x14ac:dyDescent="0.25">
      <c r="C604" s="169"/>
      <c r="D604" s="169"/>
      <c r="E604" s="15"/>
    </row>
    <row r="605" spans="3:5" x14ac:dyDescent="0.25">
      <c r="C605" s="169"/>
      <c r="D605" s="169"/>
      <c r="E605" s="15"/>
    </row>
    <row r="606" spans="3:5" x14ac:dyDescent="0.25">
      <c r="C606" s="169"/>
      <c r="D606" s="169"/>
      <c r="E606" s="15"/>
    </row>
    <row r="607" spans="3:5" x14ac:dyDescent="0.25">
      <c r="C607" s="169"/>
      <c r="D607" s="169"/>
      <c r="E607" s="15"/>
    </row>
    <row r="608" spans="3:5" x14ac:dyDescent="0.25">
      <c r="C608" s="169"/>
      <c r="D608" s="169"/>
      <c r="E608" s="15"/>
    </row>
    <row r="609" spans="3:5" x14ac:dyDescent="0.25">
      <c r="C609" s="169"/>
      <c r="D609" s="169"/>
      <c r="E609" s="15"/>
    </row>
    <row r="610" spans="3:5" x14ac:dyDescent="0.25">
      <c r="C610" s="169"/>
      <c r="D610" s="169"/>
      <c r="E610" s="15"/>
    </row>
    <row r="611" spans="3:5" x14ac:dyDescent="0.25">
      <c r="C611" s="169"/>
      <c r="D611" s="169"/>
      <c r="E611" s="15"/>
    </row>
    <row r="612" spans="3:5" x14ac:dyDescent="0.25">
      <c r="C612" s="169"/>
      <c r="D612" s="169"/>
      <c r="E612" s="15"/>
    </row>
    <row r="613" spans="3:5" x14ac:dyDescent="0.25">
      <c r="C613" s="169"/>
      <c r="D613" s="169"/>
      <c r="E613" s="15"/>
    </row>
    <row r="614" spans="3:5" x14ac:dyDescent="0.25">
      <c r="C614" s="169"/>
      <c r="D614" s="169"/>
      <c r="E614" s="15"/>
    </row>
    <row r="615" spans="3:5" x14ac:dyDescent="0.25">
      <c r="C615" s="169"/>
      <c r="D615" s="169"/>
      <c r="E615" s="15"/>
    </row>
    <row r="616" spans="3:5" x14ac:dyDescent="0.25">
      <c r="C616" s="169"/>
      <c r="D616" s="169"/>
      <c r="E616" s="15"/>
    </row>
    <row r="617" spans="3:5" x14ac:dyDescent="0.25">
      <c r="C617" s="169"/>
      <c r="D617" s="169"/>
      <c r="E617" s="15"/>
    </row>
    <row r="618" spans="3:5" x14ac:dyDescent="0.25">
      <c r="C618" s="169"/>
      <c r="D618" s="169"/>
      <c r="E618" s="15"/>
    </row>
    <row r="619" spans="3:5" x14ac:dyDescent="0.25">
      <c r="C619" s="169"/>
      <c r="D619" s="169"/>
      <c r="E619" s="15"/>
    </row>
    <row r="620" spans="3:5" x14ac:dyDescent="0.25">
      <c r="C620" s="169"/>
      <c r="D620" s="169"/>
      <c r="E620" s="15"/>
    </row>
    <row r="621" spans="3:5" x14ac:dyDescent="0.25">
      <c r="C621" s="169"/>
      <c r="D621" s="169"/>
      <c r="E621" s="15"/>
    </row>
    <row r="622" spans="3:5" x14ac:dyDescent="0.25">
      <c r="C622" s="169"/>
      <c r="D622" s="169"/>
      <c r="E622" s="15"/>
    </row>
    <row r="623" spans="3:5" x14ac:dyDescent="0.25">
      <c r="C623" s="169"/>
      <c r="D623" s="169"/>
      <c r="E623" s="15"/>
    </row>
    <row r="624" spans="3:5" x14ac:dyDescent="0.25">
      <c r="C624" s="169"/>
      <c r="D624" s="169"/>
      <c r="E624" s="15"/>
    </row>
    <row r="625" spans="3:5" x14ac:dyDescent="0.25">
      <c r="C625" s="169"/>
      <c r="D625" s="169"/>
      <c r="E625" s="15"/>
    </row>
    <row r="626" spans="3:5" x14ac:dyDescent="0.25">
      <c r="C626" s="169"/>
      <c r="D626" s="169"/>
      <c r="E626" s="15"/>
    </row>
    <row r="627" spans="3:5" x14ac:dyDescent="0.25">
      <c r="C627" s="169"/>
      <c r="D627" s="169"/>
      <c r="E627" s="15"/>
    </row>
    <row r="628" spans="3:5" x14ac:dyDescent="0.25">
      <c r="C628" s="169"/>
      <c r="D628" s="169"/>
      <c r="E628" s="15"/>
    </row>
    <row r="629" spans="3:5" x14ac:dyDescent="0.25">
      <c r="C629" s="169"/>
      <c r="D629" s="169"/>
      <c r="E629" s="15"/>
    </row>
    <row r="630" spans="3:5" x14ac:dyDescent="0.25">
      <c r="C630" s="169"/>
      <c r="D630" s="169"/>
      <c r="E630" s="15"/>
    </row>
    <row r="631" spans="3:5" x14ac:dyDescent="0.25">
      <c r="C631" s="169"/>
      <c r="D631" s="169"/>
      <c r="E631" s="15"/>
    </row>
    <row r="632" spans="3:5" x14ac:dyDescent="0.25">
      <c r="C632" s="169"/>
      <c r="D632" s="169"/>
      <c r="E632" s="15"/>
    </row>
    <row r="633" spans="3:5" x14ac:dyDescent="0.25">
      <c r="C633" s="169"/>
      <c r="D633" s="169"/>
      <c r="E633" s="15"/>
    </row>
    <row r="634" spans="3:5" x14ac:dyDescent="0.25">
      <c r="C634" s="169"/>
      <c r="D634" s="169"/>
      <c r="E634" s="15"/>
    </row>
    <row r="635" spans="3:5" x14ac:dyDescent="0.25">
      <c r="C635" s="169"/>
      <c r="D635" s="169"/>
      <c r="E635" s="15"/>
    </row>
    <row r="636" spans="3:5" x14ac:dyDescent="0.25">
      <c r="C636" s="169"/>
      <c r="D636" s="169"/>
      <c r="E636" s="15"/>
    </row>
    <row r="637" spans="3:5" x14ac:dyDescent="0.25">
      <c r="C637" s="169"/>
      <c r="D637" s="169"/>
      <c r="E637" s="15"/>
    </row>
    <row r="638" spans="3:5" x14ac:dyDescent="0.25">
      <c r="C638" s="169"/>
      <c r="D638" s="169"/>
      <c r="E638" s="15"/>
    </row>
    <row r="639" spans="3:5" x14ac:dyDescent="0.25">
      <c r="C639" s="169"/>
      <c r="D639" s="169"/>
      <c r="E639" s="15"/>
    </row>
    <row r="640" spans="3:5" x14ac:dyDescent="0.25">
      <c r="C640" s="169"/>
      <c r="D640" s="169"/>
      <c r="E640" s="15"/>
    </row>
    <row r="641" spans="3:5" x14ac:dyDescent="0.25">
      <c r="C641" s="169"/>
      <c r="D641" s="169"/>
      <c r="E641" s="15"/>
    </row>
    <row r="642" spans="3:5" x14ac:dyDescent="0.25">
      <c r="C642" s="169"/>
      <c r="D642" s="169"/>
      <c r="E642" s="15"/>
    </row>
    <row r="643" spans="3:5" x14ac:dyDescent="0.25">
      <c r="C643" s="169"/>
      <c r="D643" s="169"/>
      <c r="E643" s="15"/>
    </row>
    <row r="644" spans="3:5" x14ac:dyDescent="0.25">
      <c r="C644" s="169"/>
      <c r="D644" s="169"/>
      <c r="E644" s="15"/>
    </row>
    <row r="645" spans="3:5" x14ac:dyDescent="0.25">
      <c r="C645" s="169"/>
      <c r="D645" s="169"/>
      <c r="E645" s="15"/>
    </row>
    <row r="646" spans="3:5" x14ac:dyDescent="0.25">
      <c r="C646" s="169"/>
      <c r="D646" s="169"/>
      <c r="E646" s="15"/>
    </row>
    <row r="647" spans="3:5" x14ac:dyDescent="0.25">
      <c r="C647" s="169"/>
      <c r="D647" s="169"/>
      <c r="E647" s="15"/>
    </row>
    <row r="648" spans="3:5" x14ac:dyDescent="0.25">
      <c r="C648" s="169"/>
      <c r="D648" s="169"/>
      <c r="E648" s="15"/>
    </row>
    <row r="649" spans="3:5" x14ac:dyDescent="0.25">
      <c r="C649" s="169"/>
      <c r="D649" s="169"/>
      <c r="E649" s="15"/>
    </row>
    <row r="650" spans="3:5" x14ac:dyDescent="0.25">
      <c r="C650" s="169"/>
      <c r="D650" s="169"/>
      <c r="E650" s="15"/>
    </row>
    <row r="651" spans="3:5" x14ac:dyDescent="0.25">
      <c r="C651" s="169"/>
      <c r="D651" s="169"/>
      <c r="E651" s="15"/>
    </row>
    <row r="652" spans="3:5" x14ac:dyDescent="0.25">
      <c r="C652" s="169"/>
      <c r="D652" s="169"/>
      <c r="E652" s="15"/>
    </row>
    <row r="653" spans="3:5" x14ac:dyDescent="0.25">
      <c r="C653" s="169"/>
      <c r="D653" s="169"/>
      <c r="E653" s="15"/>
    </row>
    <row r="654" spans="3:5" x14ac:dyDescent="0.25">
      <c r="C654" s="169"/>
      <c r="D654" s="169"/>
      <c r="E654" s="15"/>
    </row>
    <row r="655" spans="3:5" x14ac:dyDescent="0.25">
      <c r="C655" s="169"/>
      <c r="D655" s="169"/>
      <c r="E655" s="15"/>
    </row>
    <row r="656" spans="3:5" x14ac:dyDescent="0.25">
      <c r="C656" s="169"/>
      <c r="D656" s="169"/>
      <c r="E656" s="15"/>
    </row>
    <row r="657" spans="3:5" x14ac:dyDescent="0.25">
      <c r="C657" s="169"/>
      <c r="D657" s="169"/>
      <c r="E657" s="15"/>
    </row>
    <row r="658" spans="3:5" x14ac:dyDescent="0.25">
      <c r="C658" s="169"/>
      <c r="D658" s="169"/>
      <c r="E658" s="15"/>
    </row>
    <row r="659" spans="3:5" x14ac:dyDescent="0.25">
      <c r="C659" s="169"/>
      <c r="D659" s="169"/>
      <c r="E659" s="15"/>
    </row>
    <row r="660" spans="3:5" x14ac:dyDescent="0.25">
      <c r="C660" s="169"/>
      <c r="D660" s="169"/>
      <c r="E660" s="15"/>
    </row>
    <row r="661" spans="3:5" x14ac:dyDescent="0.25">
      <c r="C661" s="169"/>
      <c r="D661" s="169"/>
      <c r="E661" s="15"/>
    </row>
    <row r="662" spans="3:5" x14ac:dyDescent="0.25">
      <c r="C662" s="169"/>
      <c r="D662" s="169"/>
      <c r="E662" s="15"/>
    </row>
    <row r="663" spans="3:5" x14ac:dyDescent="0.25">
      <c r="C663" s="169"/>
      <c r="D663" s="169"/>
      <c r="E663" s="15"/>
    </row>
    <row r="664" spans="3:5" x14ac:dyDescent="0.25">
      <c r="C664" s="169"/>
      <c r="D664" s="169"/>
      <c r="E664" s="15"/>
    </row>
    <row r="665" spans="3:5" x14ac:dyDescent="0.25">
      <c r="C665" s="169"/>
      <c r="D665" s="169"/>
      <c r="E665" s="15"/>
    </row>
    <row r="666" spans="3:5" x14ac:dyDescent="0.25">
      <c r="C666" s="169"/>
      <c r="D666" s="169"/>
      <c r="E666" s="15"/>
    </row>
    <row r="667" spans="3:5" x14ac:dyDescent="0.25">
      <c r="C667" s="169"/>
      <c r="D667" s="169"/>
      <c r="E667" s="15"/>
    </row>
    <row r="668" spans="3:5" x14ac:dyDescent="0.25">
      <c r="C668" s="169"/>
      <c r="D668" s="169"/>
      <c r="E668" s="15"/>
    </row>
    <row r="669" spans="3:5" x14ac:dyDescent="0.25">
      <c r="C669" s="169"/>
      <c r="D669" s="169"/>
      <c r="E669" s="15"/>
    </row>
    <row r="670" spans="3:5" x14ac:dyDescent="0.25">
      <c r="C670" s="169"/>
      <c r="D670" s="169"/>
      <c r="E670" s="15"/>
    </row>
    <row r="671" spans="3:5" x14ac:dyDescent="0.25">
      <c r="C671" s="169"/>
      <c r="D671" s="169"/>
      <c r="E671" s="15"/>
    </row>
    <row r="672" spans="3:5" x14ac:dyDescent="0.25">
      <c r="C672" s="169"/>
      <c r="D672" s="169"/>
      <c r="E672" s="15"/>
    </row>
    <row r="673" spans="3:5" x14ac:dyDescent="0.25">
      <c r="C673" s="169"/>
      <c r="D673" s="169"/>
      <c r="E673" s="15"/>
    </row>
    <row r="674" spans="3:5" x14ac:dyDescent="0.25">
      <c r="C674" s="169"/>
      <c r="D674" s="169"/>
      <c r="E674" s="15"/>
    </row>
    <row r="675" spans="3:5" x14ac:dyDescent="0.25">
      <c r="C675" s="169"/>
      <c r="D675" s="169"/>
      <c r="E675" s="15"/>
    </row>
    <row r="676" spans="3:5" x14ac:dyDescent="0.25">
      <c r="C676" s="169"/>
      <c r="D676" s="169"/>
      <c r="E676" s="15"/>
    </row>
    <row r="677" spans="3:5" x14ac:dyDescent="0.25">
      <c r="C677" s="169"/>
      <c r="D677" s="169"/>
      <c r="E677" s="15"/>
    </row>
    <row r="678" spans="3:5" x14ac:dyDescent="0.25">
      <c r="C678" s="169"/>
      <c r="D678" s="169"/>
      <c r="E678" s="15"/>
    </row>
    <row r="679" spans="3:5" x14ac:dyDescent="0.25">
      <c r="C679" s="169"/>
      <c r="D679" s="169"/>
      <c r="E679" s="15"/>
    </row>
    <row r="680" spans="3:5" x14ac:dyDescent="0.25">
      <c r="C680" s="169"/>
      <c r="D680" s="169"/>
      <c r="E680" s="15"/>
    </row>
    <row r="681" spans="3:5" x14ac:dyDescent="0.25">
      <c r="C681" s="169"/>
      <c r="D681" s="169"/>
      <c r="E681" s="15"/>
    </row>
    <row r="682" spans="3:5" x14ac:dyDescent="0.25">
      <c r="C682" s="169"/>
      <c r="D682" s="169"/>
      <c r="E682" s="15"/>
    </row>
    <row r="683" spans="3:5" x14ac:dyDescent="0.25">
      <c r="C683" s="169"/>
      <c r="D683" s="169"/>
      <c r="E683" s="15"/>
    </row>
    <row r="684" spans="3:5" x14ac:dyDescent="0.25">
      <c r="C684" s="169"/>
      <c r="D684" s="169"/>
      <c r="E684" s="15"/>
    </row>
    <row r="685" spans="3:5" x14ac:dyDescent="0.25">
      <c r="C685" s="169"/>
      <c r="D685" s="169"/>
      <c r="E685" s="15"/>
    </row>
    <row r="686" spans="3:5" x14ac:dyDescent="0.25">
      <c r="C686" s="169"/>
      <c r="D686" s="169"/>
      <c r="E686" s="15"/>
    </row>
    <row r="687" spans="3:5" x14ac:dyDescent="0.25">
      <c r="C687" s="169"/>
      <c r="D687" s="169"/>
      <c r="E687" s="15"/>
    </row>
    <row r="688" spans="3:5" x14ac:dyDescent="0.25">
      <c r="C688" s="169"/>
      <c r="D688" s="169"/>
      <c r="E688" s="15"/>
    </row>
    <row r="689" spans="3:5" x14ac:dyDescent="0.25">
      <c r="C689" s="169"/>
      <c r="D689" s="169"/>
      <c r="E689" s="15"/>
    </row>
    <row r="690" spans="3:5" x14ac:dyDescent="0.25">
      <c r="C690" s="169"/>
      <c r="D690" s="169"/>
      <c r="E690" s="15"/>
    </row>
    <row r="691" spans="3:5" x14ac:dyDescent="0.25">
      <c r="C691" s="169"/>
      <c r="D691" s="169"/>
      <c r="E691" s="15"/>
    </row>
    <row r="692" spans="3:5" x14ac:dyDescent="0.25">
      <c r="C692" s="169"/>
      <c r="D692" s="169"/>
      <c r="E692" s="15"/>
    </row>
    <row r="693" spans="3:5" x14ac:dyDescent="0.25">
      <c r="C693" s="169"/>
      <c r="D693" s="169"/>
      <c r="E693" s="15"/>
    </row>
    <row r="694" spans="3:5" x14ac:dyDescent="0.25">
      <c r="C694" s="169"/>
      <c r="D694" s="169"/>
      <c r="E694" s="15"/>
    </row>
    <row r="695" spans="3:5" x14ac:dyDescent="0.25">
      <c r="C695" s="169"/>
      <c r="D695" s="169"/>
      <c r="E695" s="15"/>
    </row>
    <row r="696" spans="3:5" x14ac:dyDescent="0.25">
      <c r="C696" s="169"/>
      <c r="D696" s="169"/>
      <c r="E696" s="15"/>
    </row>
    <row r="697" spans="3:5" x14ac:dyDescent="0.25">
      <c r="C697" s="169"/>
      <c r="D697" s="169"/>
      <c r="E697" s="15"/>
    </row>
    <row r="698" spans="3:5" x14ac:dyDescent="0.25">
      <c r="C698" s="169"/>
      <c r="D698" s="169"/>
      <c r="E698" s="15"/>
    </row>
    <row r="699" spans="3:5" x14ac:dyDescent="0.25">
      <c r="C699" s="169"/>
      <c r="D699" s="169"/>
      <c r="E699" s="15"/>
    </row>
    <row r="700" spans="3:5" x14ac:dyDescent="0.25">
      <c r="C700" s="169"/>
      <c r="D700" s="169"/>
      <c r="E700" s="15"/>
    </row>
    <row r="701" spans="3:5" x14ac:dyDescent="0.25">
      <c r="C701" s="169"/>
      <c r="D701" s="169"/>
      <c r="E701" s="15"/>
    </row>
    <row r="702" spans="3:5" x14ac:dyDescent="0.25">
      <c r="C702" s="169"/>
      <c r="D702" s="169"/>
      <c r="E702" s="15"/>
    </row>
    <row r="703" spans="3:5" x14ac:dyDescent="0.25">
      <c r="C703" s="169"/>
      <c r="D703" s="169"/>
      <c r="E703" s="15"/>
    </row>
    <row r="704" spans="3:5" x14ac:dyDescent="0.25">
      <c r="C704" s="169"/>
      <c r="D704" s="169"/>
      <c r="E704" s="15"/>
    </row>
    <row r="705" spans="3:5" x14ac:dyDescent="0.25">
      <c r="C705" s="169"/>
      <c r="D705" s="169"/>
      <c r="E705" s="15"/>
    </row>
    <row r="706" spans="3:5" x14ac:dyDescent="0.25">
      <c r="C706" s="169"/>
      <c r="D706" s="169"/>
      <c r="E706" s="15"/>
    </row>
    <row r="707" spans="3:5" x14ac:dyDescent="0.25">
      <c r="C707" s="169"/>
      <c r="D707" s="169"/>
      <c r="E707" s="15"/>
    </row>
    <row r="708" spans="3:5" x14ac:dyDescent="0.25">
      <c r="C708" s="169"/>
      <c r="D708" s="169"/>
      <c r="E708" s="15"/>
    </row>
    <row r="709" spans="3:5" x14ac:dyDescent="0.25">
      <c r="C709" s="169"/>
      <c r="D709" s="169"/>
      <c r="E709" s="15"/>
    </row>
    <row r="710" spans="3:5" x14ac:dyDescent="0.25">
      <c r="C710" s="169"/>
      <c r="D710" s="169"/>
      <c r="E710" s="15"/>
    </row>
    <row r="711" spans="3:5" x14ac:dyDescent="0.25">
      <c r="C711" s="169"/>
      <c r="D711" s="169"/>
      <c r="E711" s="15"/>
    </row>
    <row r="712" spans="3:5" x14ac:dyDescent="0.25">
      <c r="C712" s="169"/>
      <c r="D712" s="169"/>
      <c r="E712" s="15"/>
    </row>
    <row r="713" spans="3:5" x14ac:dyDescent="0.25">
      <c r="C713" s="169"/>
      <c r="D713" s="169"/>
      <c r="E713" s="15"/>
    </row>
    <row r="714" spans="3:5" x14ac:dyDescent="0.25">
      <c r="C714" s="169"/>
      <c r="D714" s="169"/>
      <c r="E714" s="15"/>
    </row>
    <row r="715" spans="3:5" x14ac:dyDescent="0.25">
      <c r="C715" s="169"/>
      <c r="D715" s="169"/>
      <c r="E715" s="15"/>
    </row>
    <row r="716" spans="3:5" x14ac:dyDescent="0.25">
      <c r="C716" s="169"/>
      <c r="D716" s="169"/>
      <c r="E716" s="15"/>
    </row>
    <row r="717" spans="3:5" x14ac:dyDescent="0.25">
      <c r="C717" s="169"/>
      <c r="D717" s="169"/>
      <c r="E717" s="15"/>
    </row>
    <row r="718" spans="3:5" x14ac:dyDescent="0.25">
      <c r="C718" s="169"/>
      <c r="D718" s="169"/>
      <c r="E718" s="15"/>
    </row>
    <row r="719" spans="3:5" x14ac:dyDescent="0.25">
      <c r="C719" s="169"/>
      <c r="D719" s="169"/>
      <c r="E719" s="15"/>
    </row>
    <row r="720" spans="3:5" x14ac:dyDescent="0.25">
      <c r="C720" s="169"/>
      <c r="D720" s="169"/>
      <c r="E720" s="15"/>
    </row>
    <row r="721" spans="3:5" x14ac:dyDescent="0.25">
      <c r="C721" s="169"/>
      <c r="D721" s="169"/>
      <c r="E721" s="15"/>
    </row>
    <row r="722" spans="3:5" x14ac:dyDescent="0.25">
      <c r="C722" s="169"/>
      <c r="D722" s="169"/>
      <c r="E722" s="15"/>
    </row>
    <row r="723" spans="3:5" x14ac:dyDescent="0.25">
      <c r="C723" s="169"/>
      <c r="D723" s="169"/>
      <c r="E723" s="15"/>
    </row>
    <row r="724" spans="3:5" x14ac:dyDescent="0.25">
      <c r="C724" s="169"/>
      <c r="D724" s="169"/>
      <c r="E724" s="15"/>
    </row>
    <row r="725" spans="3:5" x14ac:dyDescent="0.25">
      <c r="C725" s="169"/>
      <c r="D725" s="169"/>
      <c r="E725" s="15"/>
    </row>
    <row r="726" spans="3:5" x14ac:dyDescent="0.25">
      <c r="C726" s="169"/>
      <c r="D726" s="169"/>
      <c r="E726" s="15"/>
    </row>
    <row r="727" spans="3:5" x14ac:dyDescent="0.25">
      <c r="C727" s="169"/>
      <c r="D727" s="169"/>
      <c r="E727" s="15"/>
    </row>
    <row r="728" spans="3:5" x14ac:dyDescent="0.25">
      <c r="C728" s="169"/>
      <c r="D728" s="169"/>
      <c r="E728" s="15"/>
    </row>
    <row r="729" spans="3:5" x14ac:dyDescent="0.25">
      <c r="C729" s="169"/>
      <c r="D729" s="169"/>
      <c r="E729" s="15"/>
    </row>
    <row r="730" spans="3:5" x14ac:dyDescent="0.25">
      <c r="C730" s="169"/>
      <c r="D730" s="169"/>
      <c r="E730" s="15"/>
    </row>
    <row r="731" spans="3:5" x14ac:dyDescent="0.25">
      <c r="C731" s="169"/>
      <c r="D731" s="169"/>
      <c r="E731" s="15"/>
    </row>
    <row r="732" spans="3:5" x14ac:dyDescent="0.25">
      <c r="C732" s="169"/>
      <c r="D732" s="169"/>
      <c r="E732" s="15"/>
    </row>
    <row r="733" spans="3:5" x14ac:dyDescent="0.25">
      <c r="C733" s="169"/>
      <c r="D733" s="169"/>
      <c r="E733" s="15"/>
    </row>
    <row r="734" spans="3:5" x14ac:dyDescent="0.25">
      <c r="C734" s="169"/>
      <c r="D734" s="169"/>
      <c r="E734" s="15"/>
    </row>
    <row r="735" spans="3:5" x14ac:dyDescent="0.25">
      <c r="C735" s="169"/>
      <c r="D735" s="169"/>
      <c r="E735" s="15"/>
    </row>
    <row r="736" spans="3:5" x14ac:dyDescent="0.25">
      <c r="C736" s="169"/>
      <c r="D736" s="169"/>
      <c r="E736" s="15"/>
    </row>
    <row r="737" spans="3:5" x14ac:dyDescent="0.25">
      <c r="C737" s="169"/>
      <c r="D737" s="169"/>
      <c r="E737" s="15"/>
    </row>
    <row r="738" spans="3:5" x14ac:dyDescent="0.25">
      <c r="C738" s="169"/>
      <c r="D738" s="169"/>
      <c r="E738" s="15"/>
    </row>
    <row r="739" spans="3:5" x14ac:dyDescent="0.25">
      <c r="C739" s="169"/>
      <c r="D739" s="169"/>
      <c r="E739" s="15"/>
    </row>
    <row r="740" spans="3:5" x14ac:dyDescent="0.25">
      <c r="C740" s="169"/>
      <c r="D740" s="169"/>
      <c r="E740" s="15"/>
    </row>
    <row r="741" spans="3:5" x14ac:dyDescent="0.25">
      <c r="C741" s="169"/>
      <c r="D741" s="169"/>
      <c r="E741" s="15"/>
    </row>
    <row r="742" spans="3:5" x14ac:dyDescent="0.25">
      <c r="C742" s="169"/>
      <c r="D742" s="169"/>
      <c r="E742" s="15"/>
    </row>
    <row r="743" spans="3:5" x14ac:dyDescent="0.25">
      <c r="C743" s="169"/>
      <c r="D743" s="169"/>
      <c r="E743" s="15"/>
    </row>
    <row r="744" spans="3:5" x14ac:dyDescent="0.25">
      <c r="C744" s="169"/>
      <c r="D744" s="169"/>
      <c r="E744" s="15"/>
    </row>
    <row r="745" spans="3:5" x14ac:dyDescent="0.25">
      <c r="C745" s="169"/>
      <c r="D745" s="169"/>
      <c r="E745" s="15"/>
    </row>
    <row r="746" spans="3:5" x14ac:dyDescent="0.25">
      <c r="C746" s="169"/>
      <c r="D746" s="169"/>
      <c r="E746" s="15"/>
    </row>
    <row r="747" spans="3:5" x14ac:dyDescent="0.25">
      <c r="C747" s="169"/>
      <c r="D747" s="169"/>
      <c r="E747" s="15"/>
    </row>
    <row r="748" spans="3:5" x14ac:dyDescent="0.25">
      <c r="C748" s="169"/>
      <c r="D748" s="169"/>
      <c r="E748" s="15"/>
    </row>
    <row r="749" spans="3:5" x14ac:dyDescent="0.25">
      <c r="C749" s="169"/>
      <c r="D749" s="169"/>
      <c r="E749" s="15"/>
    </row>
    <row r="750" spans="3:5" x14ac:dyDescent="0.25">
      <c r="C750" s="169"/>
      <c r="D750" s="169"/>
      <c r="E750" s="15"/>
    </row>
    <row r="751" spans="3:5" x14ac:dyDescent="0.25">
      <c r="C751" s="169"/>
      <c r="D751" s="169"/>
      <c r="E751" s="15"/>
    </row>
    <row r="752" spans="3:5" x14ac:dyDescent="0.25">
      <c r="C752" s="169"/>
      <c r="D752" s="169"/>
      <c r="E752" s="15"/>
    </row>
    <row r="753" spans="3:5" x14ac:dyDescent="0.25">
      <c r="C753" s="169"/>
      <c r="D753" s="169"/>
      <c r="E753" s="15"/>
    </row>
    <row r="754" spans="3:5" x14ac:dyDescent="0.25">
      <c r="C754" s="169"/>
      <c r="D754" s="169"/>
      <c r="E754" s="15"/>
    </row>
    <row r="755" spans="3:5" x14ac:dyDescent="0.25">
      <c r="C755" s="169"/>
      <c r="D755" s="169"/>
      <c r="E755" s="15"/>
    </row>
    <row r="756" spans="3:5" x14ac:dyDescent="0.25">
      <c r="C756" s="169"/>
      <c r="D756" s="169"/>
      <c r="E756" s="15"/>
    </row>
    <row r="757" spans="3:5" x14ac:dyDescent="0.25">
      <c r="C757" s="169"/>
      <c r="D757" s="169"/>
      <c r="E757" s="15"/>
    </row>
    <row r="758" spans="3:5" x14ac:dyDescent="0.25">
      <c r="C758" s="169"/>
      <c r="D758" s="169"/>
      <c r="E758" s="15"/>
    </row>
    <row r="759" spans="3:5" x14ac:dyDescent="0.25">
      <c r="C759" s="169"/>
      <c r="D759" s="169"/>
      <c r="E759" s="15"/>
    </row>
    <row r="760" spans="3:5" x14ac:dyDescent="0.25">
      <c r="C760" s="169"/>
      <c r="D760" s="169"/>
      <c r="E760" s="15"/>
    </row>
    <row r="761" spans="3:5" x14ac:dyDescent="0.25">
      <c r="C761" s="169"/>
      <c r="D761" s="169"/>
      <c r="E761" s="15"/>
    </row>
    <row r="762" spans="3:5" x14ac:dyDescent="0.25">
      <c r="C762" s="169"/>
      <c r="D762" s="169"/>
      <c r="E762" s="15"/>
    </row>
    <row r="763" spans="3:5" x14ac:dyDescent="0.25">
      <c r="C763" s="169"/>
      <c r="D763" s="169"/>
      <c r="E763" s="15"/>
    </row>
    <row r="764" spans="3:5" x14ac:dyDescent="0.25">
      <c r="C764" s="169"/>
      <c r="D764" s="169"/>
      <c r="E764" s="15"/>
    </row>
    <row r="765" spans="3:5" x14ac:dyDescent="0.25">
      <c r="C765" s="169"/>
      <c r="D765" s="169"/>
      <c r="E765" s="15"/>
    </row>
    <row r="766" spans="3:5" x14ac:dyDescent="0.25">
      <c r="C766" s="169"/>
      <c r="D766" s="169"/>
      <c r="E766" s="15"/>
    </row>
    <row r="767" spans="3:5" x14ac:dyDescent="0.25">
      <c r="C767" s="169"/>
      <c r="D767" s="169"/>
      <c r="E767" s="15"/>
    </row>
    <row r="768" spans="3:5" x14ac:dyDescent="0.25">
      <c r="C768" s="169"/>
      <c r="D768" s="169"/>
      <c r="E768" s="15"/>
    </row>
    <row r="769" spans="3:5" x14ac:dyDescent="0.25">
      <c r="C769" s="169"/>
      <c r="D769" s="169"/>
      <c r="E769" s="15"/>
    </row>
    <row r="770" spans="3:5" x14ac:dyDescent="0.25">
      <c r="C770" s="169"/>
      <c r="D770" s="169"/>
      <c r="E770" s="15"/>
    </row>
    <row r="771" spans="3:5" x14ac:dyDescent="0.25">
      <c r="C771" s="169"/>
      <c r="D771" s="169"/>
      <c r="E771" s="15"/>
    </row>
    <row r="772" spans="3:5" x14ac:dyDescent="0.25">
      <c r="C772" s="169"/>
      <c r="D772" s="169"/>
      <c r="E772" s="15"/>
    </row>
    <row r="773" spans="3:5" x14ac:dyDescent="0.25">
      <c r="C773" s="169"/>
      <c r="D773" s="169"/>
      <c r="E773" s="15"/>
    </row>
    <row r="774" spans="3:5" x14ac:dyDescent="0.25">
      <c r="C774" s="169"/>
      <c r="D774" s="169"/>
      <c r="E774" s="15"/>
    </row>
    <row r="775" spans="3:5" x14ac:dyDescent="0.25">
      <c r="C775" s="169"/>
      <c r="D775" s="169"/>
      <c r="E775" s="15"/>
    </row>
    <row r="776" spans="3:5" x14ac:dyDescent="0.25">
      <c r="C776" s="169"/>
      <c r="D776" s="169"/>
      <c r="E776" s="15"/>
    </row>
    <row r="777" spans="3:5" x14ac:dyDescent="0.25">
      <c r="C777" s="169"/>
      <c r="D777" s="169"/>
      <c r="E777" s="15"/>
    </row>
    <row r="778" spans="3:5" x14ac:dyDescent="0.25">
      <c r="C778" s="169"/>
      <c r="D778" s="169"/>
      <c r="E778" s="15"/>
    </row>
    <row r="779" spans="3:5" x14ac:dyDescent="0.25">
      <c r="C779" s="169"/>
      <c r="D779" s="169"/>
      <c r="E779" s="15"/>
    </row>
    <row r="780" spans="3:5" x14ac:dyDescent="0.25">
      <c r="C780" s="169"/>
      <c r="D780" s="169"/>
      <c r="E780" s="15"/>
    </row>
    <row r="781" spans="3:5" x14ac:dyDescent="0.25">
      <c r="C781" s="169"/>
      <c r="D781" s="169"/>
      <c r="E781" s="15"/>
    </row>
    <row r="782" spans="3:5" x14ac:dyDescent="0.25">
      <c r="C782" s="169"/>
      <c r="D782" s="169"/>
      <c r="E782" s="15"/>
    </row>
    <row r="783" spans="3:5" x14ac:dyDescent="0.25">
      <c r="C783" s="169"/>
      <c r="D783" s="169"/>
      <c r="E783" s="15"/>
    </row>
    <row r="784" spans="3:5" x14ac:dyDescent="0.25">
      <c r="C784" s="169"/>
      <c r="D784" s="169"/>
      <c r="E784" s="15"/>
    </row>
    <row r="785" spans="3:5" x14ac:dyDescent="0.25">
      <c r="C785" s="169"/>
      <c r="D785" s="169"/>
      <c r="E785" s="15"/>
    </row>
    <row r="786" spans="3:5" x14ac:dyDescent="0.25">
      <c r="C786" s="169"/>
      <c r="D786" s="169"/>
      <c r="E786" s="15"/>
    </row>
    <row r="787" spans="3:5" x14ac:dyDescent="0.25">
      <c r="C787" s="169"/>
      <c r="D787" s="169"/>
      <c r="E787" s="15"/>
    </row>
    <row r="788" spans="3:5" x14ac:dyDescent="0.25">
      <c r="C788" s="169"/>
      <c r="D788" s="169"/>
      <c r="E788" s="15"/>
    </row>
    <row r="789" spans="3:5" x14ac:dyDescent="0.25">
      <c r="C789" s="169"/>
      <c r="D789" s="169"/>
      <c r="E789" s="15"/>
    </row>
    <row r="790" spans="3:5" x14ac:dyDescent="0.25">
      <c r="C790" s="169"/>
      <c r="D790" s="169"/>
      <c r="E790" s="15"/>
    </row>
    <row r="791" spans="3:5" x14ac:dyDescent="0.25">
      <c r="C791" s="169"/>
      <c r="D791" s="169"/>
      <c r="E791" s="15"/>
    </row>
    <row r="792" spans="3:5" x14ac:dyDescent="0.25">
      <c r="C792" s="169"/>
      <c r="D792" s="169"/>
      <c r="E792" s="15"/>
    </row>
    <row r="793" spans="3:5" x14ac:dyDescent="0.25">
      <c r="C793" s="169"/>
      <c r="D793" s="169"/>
      <c r="E793" s="15"/>
    </row>
    <row r="794" spans="3:5" x14ac:dyDescent="0.25">
      <c r="C794" s="169"/>
      <c r="D794" s="169"/>
      <c r="E794" s="15"/>
    </row>
    <row r="795" spans="3:5" x14ac:dyDescent="0.25">
      <c r="C795" s="169"/>
      <c r="D795" s="169"/>
      <c r="E795" s="15"/>
    </row>
    <row r="796" spans="3:5" x14ac:dyDescent="0.25">
      <c r="C796" s="169"/>
      <c r="D796" s="169"/>
      <c r="E796" s="15"/>
    </row>
    <row r="797" spans="3:5" x14ac:dyDescent="0.25">
      <c r="C797" s="169"/>
      <c r="D797" s="169"/>
      <c r="E797" s="15"/>
    </row>
    <row r="798" spans="3:5" x14ac:dyDescent="0.25">
      <c r="C798" s="169"/>
      <c r="D798" s="169"/>
      <c r="E798" s="15"/>
    </row>
    <row r="799" spans="3:5" x14ac:dyDescent="0.25">
      <c r="C799" s="169"/>
      <c r="D799" s="169"/>
      <c r="E799" s="15"/>
    </row>
    <row r="800" spans="3:5" x14ac:dyDescent="0.25">
      <c r="C800" s="169"/>
      <c r="D800" s="169"/>
      <c r="E800" s="15"/>
    </row>
    <row r="801" spans="3:5" x14ac:dyDescent="0.25">
      <c r="C801" s="169"/>
      <c r="D801" s="169"/>
      <c r="E801" s="15"/>
    </row>
    <row r="802" spans="3:5" x14ac:dyDescent="0.25">
      <c r="C802" s="169"/>
      <c r="D802" s="169"/>
      <c r="E802" s="15"/>
    </row>
    <row r="803" spans="3:5" x14ac:dyDescent="0.25">
      <c r="C803" s="169"/>
      <c r="D803" s="169"/>
      <c r="E803" s="15"/>
    </row>
    <row r="804" spans="3:5" x14ac:dyDescent="0.25">
      <c r="C804" s="169"/>
      <c r="D804" s="169"/>
      <c r="E804" s="15"/>
    </row>
    <row r="805" spans="3:5" x14ac:dyDescent="0.25">
      <c r="C805" s="169"/>
      <c r="D805" s="169"/>
      <c r="E805" s="15"/>
    </row>
    <row r="806" spans="3:5" x14ac:dyDescent="0.25">
      <c r="C806" s="169"/>
      <c r="D806" s="169"/>
      <c r="E806" s="15"/>
    </row>
    <row r="807" spans="3:5" x14ac:dyDescent="0.25">
      <c r="C807" s="169"/>
      <c r="D807" s="169"/>
      <c r="E807" s="15"/>
    </row>
    <row r="808" spans="3:5" x14ac:dyDescent="0.25">
      <c r="C808" s="169"/>
      <c r="D808" s="169"/>
      <c r="E808" s="15"/>
    </row>
    <row r="809" spans="3:5" x14ac:dyDescent="0.25">
      <c r="C809" s="169"/>
      <c r="D809" s="169"/>
      <c r="E809" s="15"/>
    </row>
    <row r="810" spans="3:5" x14ac:dyDescent="0.25">
      <c r="C810" s="169"/>
      <c r="D810" s="169"/>
      <c r="E810" s="15"/>
    </row>
    <row r="811" spans="3:5" x14ac:dyDescent="0.25">
      <c r="C811" s="169"/>
      <c r="D811" s="169"/>
      <c r="E811" s="15"/>
    </row>
    <row r="812" spans="3:5" x14ac:dyDescent="0.25">
      <c r="C812" s="169"/>
      <c r="D812" s="169"/>
      <c r="E812" s="15"/>
    </row>
    <row r="813" spans="3:5" x14ac:dyDescent="0.25">
      <c r="C813" s="169"/>
      <c r="D813" s="169"/>
      <c r="E813" s="15"/>
    </row>
    <row r="814" spans="3:5" x14ac:dyDescent="0.25">
      <c r="C814" s="169"/>
      <c r="D814" s="169"/>
      <c r="E814" s="15"/>
    </row>
    <row r="815" spans="3:5" x14ac:dyDescent="0.25">
      <c r="C815" s="169"/>
      <c r="D815" s="169"/>
      <c r="E815" s="15"/>
    </row>
    <row r="816" spans="3:5" x14ac:dyDescent="0.25">
      <c r="C816" s="169"/>
      <c r="D816" s="169"/>
      <c r="E816" s="15"/>
    </row>
    <row r="817" spans="3:5" x14ac:dyDescent="0.25">
      <c r="C817" s="169"/>
      <c r="D817" s="169"/>
      <c r="E817" s="15"/>
    </row>
    <row r="818" spans="3:5" x14ac:dyDescent="0.25">
      <c r="C818" s="169"/>
      <c r="D818" s="169"/>
      <c r="E818" s="15"/>
    </row>
    <row r="819" spans="3:5" x14ac:dyDescent="0.25">
      <c r="C819" s="169"/>
      <c r="D819" s="169"/>
      <c r="E819" s="15"/>
    </row>
    <row r="820" spans="3:5" x14ac:dyDescent="0.25">
      <c r="C820" s="169"/>
      <c r="D820" s="169"/>
      <c r="E820" s="15"/>
    </row>
    <row r="821" spans="3:5" x14ac:dyDescent="0.25">
      <c r="C821" s="169"/>
      <c r="D821" s="169"/>
      <c r="E821" s="15"/>
    </row>
    <row r="822" spans="3:5" x14ac:dyDescent="0.25">
      <c r="C822" s="169"/>
      <c r="D822" s="169"/>
      <c r="E822" s="15"/>
    </row>
    <row r="823" spans="3:5" x14ac:dyDescent="0.25">
      <c r="C823" s="169"/>
      <c r="D823" s="169"/>
      <c r="E823" s="15"/>
    </row>
    <row r="824" spans="3:5" x14ac:dyDescent="0.25">
      <c r="C824" s="169"/>
      <c r="D824" s="169"/>
      <c r="E824" s="15"/>
    </row>
    <row r="825" spans="3:5" x14ac:dyDescent="0.25">
      <c r="C825" s="169"/>
      <c r="D825" s="169"/>
      <c r="E825" s="15"/>
    </row>
    <row r="826" spans="3:5" x14ac:dyDescent="0.25">
      <c r="C826" s="169"/>
      <c r="D826" s="169"/>
      <c r="E826" s="15"/>
    </row>
    <row r="827" spans="3:5" x14ac:dyDescent="0.25">
      <c r="C827" s="169"/>
      <c r="D827" s="169"/>
      <c r="E827" s="15"/>
    </row>
    <row r="828" spans="3:5" x14ac:dyDescent="0.25">
      <c r="C828" s="169"/>
      <c r="D828" s="169"/>
      <c r="E828" s="15"/>
    </row>
    <row r="829" spans="3:5" x14ac:dyDescent="0.25">
      <c r="C829" s="169"/>
      <c r="D829" s="169"/>
      <c r="E829" s="15"/>
    </row>
    <row r="830" spans="3:5" x14ac:dyDescent="0.25">
      <c r="C830" s="169"/>
      <c r="D830" s="169"/>
      <c r="E830" s="15"/>
    </row>
    <row r="831" spans="3:5" x14ac:dyDescent="0.25">
      <c r="C831" s="169"/>
      <c r="D831" s="169"/>
      <c r="E831" s="15"/>
    </row>
    <row r="832" spans="3:5" x14ac:dyDescent="0.25">
      <c r="C832" s="169"/>
      <c r="D832" s="169"/>
      <c r="E832" s="15"/>
    </row>
    <row r="833" spans="3:5" x14ac:dyDescent="0.25">
      <c r="C833" s="169"/>
      <c r="D833" s="169"/>
      <c r="E833" s="15"/>
    </row>
    <row r="834" spans="3:5" x14ac:dyDescent="0.25">
      <c r="C834" s="169"/>
      <c r="D834" s="169"/>
      <c r="E834" s="15"/>
    </row>
    <row r="835" spans="3:5" x14ac:dyDescent="0.25">
      <c r="C835" s="169"/>
      <c r="D835" s="169"/>
      <c r="E835" s="15"/>
    </row>
    <row r="836" spans="3:5" x14ac:dyDescent="0.25">
      <c r="C836" s="169"/>
      <c r="D836" s="169"/>
      <c r="E836" s="15"/>
    </row>
    <row r="837" spans="3:5" x14ac:dyDescent="0.25">
      <c r="C837" s="169"/>
      <c r="D837" s="169"/>
      <c r="E837" s="15"/>
    </row>
    <row r="838" spans="3:5" x14ac:dyDescent="0.25">
      <c r="C838" s="169"/>
      <c r="D838" s="169"/>
      <c r="E838" s="15"/>
    </row>
    <row r="839" spans="3:5" x14ac:dyDescent="0.25">
      <c r="C839" s="169"/>
      <c r="D839" s="169"/>
      <c r="E839" s="15"/>
    </row>
    <row r="840" spans="3:5" x14ac:dyDescent="0.25">
      <c r="C840" s="169"/>
      <c r="D840" s="169"/>
      <c r="E840" s="15"/>
    </row>
    <row r="841" spans="3:5" x14ac:dyDescent="0.25">
      <c r="C841" s="169"/>
      <c r="D841" s="169"/>
      <c r="E841" s="15"/>
    </row>
    <row r="842" spans="3:5" x14ac:dyDescent="0.25">
      <c r="C842" s="169"/>
      <c r="D842" s="169"/>
      <c r="E842" s="15"/>
    </row>
    <row r="843" spans="3:5" x14ac:dyDescent="0.25">
      <c r="C843" s="169"/>
      <c r="D843" s="169"/>
      <c r="E843" s="15"/>
    </row>
    <row r="844" spans="3:5" x14ac:dyDescent="0.25">
      <c r="C844" s="169"/>
      <c r="D844" s="169"/>
      <c r="E844" s="15"/>
    </row>
    <row r="845" spans="3:5" x14ac:dyDescent="0.25">
      <c r="C845" s="169"/>
      <c r="D845" s="169"/>
      <c r="E845" s="15"/>
    </row>
    <row r="846" spans="3:5" x14ac:dyDescent="0.25">
      <c r="C846" s="169"/>
      <c r="D846" s="169"/>
      <c r="E846" s="15"/>
    </row>
    <row r="847" spans="3:5" x14ac:dyDescent="0.25">
      <c r="C847" s="169"/>
      <c r="D847" s="169"/>
      <c r="E847" s="15"/>
    </row>
    <row r="848" spans="3:5" x14ac:dyDescent="0.25">
      <c r="C848" s="169"/>
      <c r="D848" s="169"/>
      <c r="E848" s="15"/>
    </row>
    <row r="849" spans="3:5" x14ac:dyDescent="0.25">
      <c r="C849" s="169"/>
      <c r="D849" s="169"/>
      <c r="E849" s="15"/>
    </row>
    <row r="850" spans="3:5" x14ac:dyDescent="0.25">
      <c r="C850" s="169"/>
      <c r="D850" s="169"/>
      <c r="E850" s="15"/>
    </row>
    <row r="851" spans="3:5" x14ac:dyDescent="0.25">
      <c r="C851" s="169"/>
      <c r="D851" s="169"/>
      <c r="E851" s="15"/>
    </row>
    <row r="852" spans="3:5" x14ac:dyDescent="0.25">
      <c r="C852" s="169"/>
      <c r="D852" s="169"/>
      <c r="E852" s="15"/>
    </row>
    <row r="853" spans="3:5" x14ac:dyDescent="0.25">
      <c r="C853" s="169"/>
      <c r="D853" s="169"/>
      <c r="E853" s="15"/>
    </row>
    <row r="854" spans="3:5" x14ac:dyDescent="0.25">
      <c r="C854" s="169"/>
      <c r="D854" s="169"/>
      <c r="E854" s="15"/>
    </row>
    <row r="855" spans="3:5" x14ac:dyDescent="0.25">
      <c r="C855" s="169"/>
      <c r="D855" s="169"/>
      <c r="E855" s="15"/>
    </row>
    <row r="856" spans="3:5" x14ac:dyDescent="0.25">
      <c r="C856" s="169"/>
      <c r="D856" s="169"/>
      <c r="E856" s="15"/>
    </row>
    <row r="857" spans="3:5" x14ac:dyDescent="0.25">
      <c r="C857" s="169"/>
      <c r="D857" s="169"/>
      <c r="E857" s="15"/>
    </row>
    <row r="858" spans="3:5" x14ac:dyDescent="0.25">
      <c r="C858" s="169"/>
      <c r="D858" s="169"/>
      <c r="E858" s="15"/>
    </row>
    <row r="859" spans="3:5" x14ac:dyDescent="0.25">
      <c r="C859" s="169"/>
      <c r="D859" s="169"/>
      <c r="E859" s="15"/>
    </row>
    <row r="860" spans="3:5" x14ac:dyDescent="0.25">
      <c r="C860" s="169"/>
      <c r="D860" s="169"/>
      <c r="E860" s="15"/>
    </row>
    <row r="861" spans="3:5" x14ac:dyDescent="0.25">
      <c r="C861" s="169"/>
      <c r="D861" s="169"/>
      <c r="E861" s="15"/>
    </row>
    <row r="862" spans="3:5" x14ac:dyDescent="0.25">
      <c r="C862" s="169"/>
      <c r="D862" s="169"/>
      <c r="E862" s="15"/>
    </row>
    <row r="863" spans="3:5" x14ac:dyDescent="0.25">
      <c r="C863" s="169"/>
      <c r="D863" s="169"/>
      <c r="E863" s="15"/>
    </row>
    <row r="864" spans="3:5" x14ac:dyDescent="0.25">
      <c r="C864" s="169"/>
      <c r="D864" s="169"/>
      <c r="E864" s="15"/>
    </row>
    <row r="865" spans="3:5" x14ac:dyDescent="0.25">
      <c r="C865" s="169"/>
      <c r="D865" s="169"/>
      <c r="E865" s="15"/>
    </row>
    <row r="866" spans="3:5" x14ac:dyDescent="0.25">
      <c r="C866" s="169"/>
      <c r="D866" s="169"/>
      <c r="E866" s="15"/>
    </row>
    <row r="867" spans="3:5" x14ac:dyDescent="0.25">
      <c r="C867" s="169"/>
      <c r="D867" s="169"/>
      <c r="E867" s="15"/>
    </row>
    <row r="868" spans="3:5" x14ac:dyDescent="0.25">
      <c r="C868" s="169"/>
      <c r="D868" s="169"/>
      <c r="E868" s="15"/>
    </row>
    <row r="869" spans="3:5" x14ac:dyDescent="0.25">
      <c r="C869" s="169"/>
      <c r="D869" s="169"/>
      <c r="E869" s="15"/>
    </row>
    <row r="870" spans="3:5" x14ac:dyDescent="0.25">
      <c r="C870" s="169"/>
      <c r="D870" s="169"/>
      <c r="E870" s="15"/>
    </row>
    <row r="871" spans="3:5" x14ac:dyDescent="0.25">
      <c r="C871" s="169"/>
      <c r="D871" s="169"/>
      <c r="E871" s="15"/>
    </row>
    <row r="872" spans="3:5" x14ac:dyDescent="0.25">
      <c r="C872" s="169"/>
      <c r="D872" s="169"/>
      <c r="E872" s="15"/>
    </row>
    <row r="873" spans="3:5" x14ac:dyDescent="0.25">
      <c r="C873" s="169"/>
      <c r="D873" s="169"/>
      <c r="E873" s="15"/>
    </row>
    <row r="874" spans="3:5" x14ac:dyDescent="0.25">
      <c r="C874" s="169"/>
      <c r="D874" s="169"/>
      <c r="E874" s="15"/>
    </row>
    <row r="875" spans="3:5" x14ac:dyDescent="0.25">
      <c r="C875" s="169"/>
      <c r="D875" s="169"/>
      <c r="E875" s="15"/>
    </row>
    <row r="876" spans="3:5" x14ac:dyDescent="0.25">
      <c r="C876" s="169"/>
      <c r="D876" s="169"/>
      <c r="E876" s="15"/>
    </row>
    <row r="877" spans="3:5" x14ac:dyDescent="0.25">
      <c r="C877" s="169"/>
      <c r="D877" s="169"/>
      <c r="E877" s="15"/>
    </row>
    <row r="878" spans="3:5" x14ac:dyDescent="0.25">
      <c r="C878" s="169"/>
      <c r="D878" s="169"/>
      <c r="E878" s="15"/>
    </row>
    <row r="879" spans="3:5" x14ac:dyDescent="0.25">
      <c r="C879" s="169"/>
      <c r="D879" s="169"/>
      <c r="E879" s="15"/>
    </row>
    <row r="880" spans="3:5" x14ac:dyDescent="0.25">
      <c r="C880" s="169"/>
      <c r="D880" s="169"/>
      <c r="E880" s="15"/>
    </row>
    <row r="881" spans="3:5" x14ac:dyDescent="0.25">
      <c r="C881" s="169"/>
      <c r="D881" s="169"/>
      <c r="E881" s="15"/>
    </row>
    <row r="882" spans="3:5" x14ac:dyDescent="0.25">
      <c r="C882" s="169"/>
      <c r="D882" s="169"/>
      <c r="E882" s="15"/>
    </row>
    <row r="883" spans="3:5" x14ac:dyDescent="0.25">
      <c r="C883" s="169"/>
      <c r="D883" s="169"/>
      <c r="E883" s="15"/>
    </row>
    <row r="884" spans="3:5" x14ac:dyDescent="0.25">
      <c r="C884" s="169"/>
      <c r="D884" s="169"/>
      <c r="E884" s="15"/>
    </row>
    <row r="885" spans="3:5" x14ac:dyDescent="0.25">
      <c r="C885" s="169"/>
      <c r="D885" s="169"/>
      <c r="E885" s="15"/>
    </row>
    <row r="886" spans="3:5" x14ac:dyDescent="0.25">
      <c r="C886" s="169"/>
      <c r="D886" s="169"/>
      <c r="E886" s="15"/>
    </row>
    <row r="887" spans="3:5" x14ac:dyDescent="0.25">
      <c r="C887" s="169"/>
      <c r="D887" s="169"/>
      <c r="E887" s="15"/>
    </row>
    <row r="888" spans="3:5" x14ac:dyDescent="0.25">
      <c r="C888" s="169"/>
      <c r="D888" s="169"/>
      <c r="E888" s="15"/>
    </row>
    <row r="889" spans="3:5" x14ac:dyDescent="0.25">
      <c r="C889" s="169"/>
      <c r="D889" s="169"/>
      <c r="E889" s="15"/>
    </row>
    <row r="890" spans="3:5" x14ac:dyDescent="0.25">
      <c r="C890" s="169"/>
      <c r="D890" s="169"/>
      <c r="E890" s="15"/>
    </row>
    <row r="891" spans="3:5" x14ac:dyDescent="0.25">
      <c r="C891" s="169"/>
      <c r="D891" s="169"/>
      <c r="E891" s="15"/>
    </row>
    <row r="892" spans="3:5" x14ac:dyDescent="0.25">
      <c r="C892" s="169"/>
      <c r="D892" s="169"/>
      <c r="E892" s="15"/>
    </row>
    <row r="893" spans="3:5" x14ac:dyDescent="0.25">
      <c r="C893" s="169"/>
      <c r="D893" s="169"/>
      <c r="E893" s="15"/>
    </row>
    <row r="894" spans="3:5" x14ac:dyDescent="0.25">
      <c r="C894" s="169"/>
      <c r="D894" s="169"/>
      <c r="E894" s="15"/>
    </row>
    <row r="895" spans="3:5" x14ac:dyDescent="0.25">
      <c r="C895" s="169"/>
      <c r="D895" s="169"/>
      <c r="E895" s="15"/>
    </row>
    <row r="896" spans="3:5" x14ac:dyDescent="0.25">
      <c r="C896" s="169"/>
      <c r="D896" s="169"/>
      <c r="E896" s="15"/>
    </row>
    <row r="897" spans="3:5" x14ac:dyDescent="0.25">
      <c r="C897" s="169"/>
      <c r="D897" s="169"/>
      <c r="E897" s="15"/>
    </row>
    <row r="898" spans="3:5" x14ac:dyDescent="0.25">
      <c r="C898" s="169"/>
      <c r="D898" s="169"/>
      <c r="E898" s="15"/>
    </row>
    <row r="899" spans="3:5" x14ac:dyDescent="0.25">
      <c r="C899" s="169"/>
      <c r="D899" s="169"/>
      <c r="E899" s="15"/>
    </row>
    <row r="900" spans="3:5" x14ac:dyDescent="0.25">
      <c r="C900" s="169"/>
      <c r="D900" s="169"/>
      <c r="E900" s="15"/>
    </row>
    <row r="901" spans="3:5" x14ac:dyDescent="0.25">
      <c r="C901" s="169"/>
      <c r="D901" s="169"/>
      <c r="E901" s="15"/>
    </row>
    <row r="902" spans="3:5" x14ac:dyDescent="0.25">
      <c r="C902" s="169"/>
      <c r="D902" s="169"/>
      <c r="E902" s="15"/>
    </row>
    <row r="903" spans="3:5" x14ac:dyDescent="0.25">
      <c r="C903" s="169"/>
      <c r="D903" s="169"/>
      <c r="E903" s="15"/>
    </row>
    <row r="904" spans="3:5" x14ac:dyDescent="0.25">
      <c r="C904" s="169"/>
      <c r="D904" s="169"/>
      <c r="E904" s="15"/>
    </row>
    <row r="905" spans="3:5" x14ac:dyDescent="0.25">
      <c r="C905" s="169"/>
      <c r="D905" s="169"/>
      <c r="E905" s="15"/>
    </row>
    <row r="906" spans="3:5" x14ac:dyDescent="0.25">
      <c r="C906" s="169"/>
      <c r="D906" s="169"/>
      <c r="E906" s="15"/>
    </row>
    <row r="907" spans="3:5" x14ac:dyDescent="0.25">
      <c r="C907" s="169"/>
      <c r="D907" s="169"/>
      <c r="E907" s="15"/>
    </row>
    <row r="908" spans="3:5" x14ac:dyDescent="0.25">
      <c r="C908" s="169"/>
      <c r="D908" s="169"/>
      <c r="E908" s="15"/>
    </row>
    <row r="909" spans="3:5" x14ac:dyDescent="0.25">
      <c r="C909" s="169"/>
      <c r="D909" s="169"/>
      <c r="E909" s="15"/>
    </row>
    <row r="910" spans="3:5" x14ac:dyDescent="0.25">
      <c r="C910" s="169"/>
      <c r="D910" s="169"/>
      <c r="E910" s="15"/>
    </row>
    <row r="911" spans="3:5" x14ac:dyDescent="0.25">
      <c r="C911" s="169"/>
      <c r="D911" s="169"/>
      <c r="E911" s="15"/>
    </row>
    <row r="912" spans="3:5" x14ac:dyDescent="0.25">
      <c r="C912" s="169"/>
      <c r="D912" s="169"/>
      <c r="E912" s="15"/>
    </row>
    <row r="913" spans="3:5" x14ac:dyDescent="0.25">
      <c r="C913" s="169"/>
      <c r="D913" s="169"/>
      <c r="E913" s="15"/>
    </row>
    <row r="914" spans="3:5" x14ac:dyDescent="0.25">
      <c r="C914" s="169"/>
      <c r="D914" s="169"/>
      <c r="E914" s="15"/>
    </row>
    <row r="915" spans="3:5" x14ac:dyDescent="0.25">
      <c r="C915" s="169"/>
      <c r="D915" s="169"/>
      <c r="E915" s="15"/>
    </row>
    <row r="916" spans="3:5" x14ac:dyDescent="0.25">
      <c r="C916" s="169"/>
      <c r="D916" s="169"/>
      <c r="E916" s="15"/>
    </row>
    <row r="917" spans="3:5" x14ac:dyDescent="0.25">
      <c r="C917" s="169"/>
      <c r="D917" s="169"/>
      <c r="E917" s="15"/>
    </row>
    <row r="918" spans="3:5" x14ac:dyDescent="0.25">
      <c r="C918" s="169"/>
      <c r="D918" s="169"/>
      <c r="E918" s="15"/>
    </row>
    <row r="919" spans="3:5" x14ac:dyDescent="0.25">
      <c r="C919" s="169"/>
      <c r="D919" s="169"/>
      <c r="E919" s="15"/>
    </row>
    <row r="920" spans="3:5" x14ac:dyDescent="0.25">
      <c r="C920" s="169"/>
      <c r="D920" s="169"/>
      <c r="E920" s="15"/>
    </row>
    <row r="921" spans="3:5" x14ac:dyDescent="0.25">
      <c r="C921" s="169"/>
      <c r="D921" s="169"/>
      <c r="E921" s="15"/>
    </row>
    <row r="922" spans="3:5" x14ac:dyDescent="0.25">
      <c r="C922" s="169"/>
      <c r="D922" s="169"/>
      <c r="E922" s="15"/>
    </row>
    <row r="923" spans="3:5" x14ac:dyDescent="0.25">
      <c r="C923" s="169"/>
      <c r="D923" s="169"/>
      <c r="E923" s="15"/>
    </row>
    <row r="924" spans="3:5" x14ac:dyDescent="0.25">
      <c r="C924" s="169"/>
      <c r="D924" s="169"/>
      <c r="E924" s="15"/>
    </row>
    <row r="925" spans="3:5" x14ac:dyDescent="0.25">
      <c r="C925" s="169"/>
      <c r="D925" s="169"/>
      <c r="E925" s="15"/>
    </row>
    <row r="926" spans="3:5" x14ac:dyDescent="0.25">
      <c r="C926" s="169"/>
      <c r="D926" s="169"/>
      <c r="E926" s="15"/>
    </row>
    <row r="927" spans="3:5" x14ac:dyDescent="0.25">
      <c r="C927" s="169"/>
      <c r="D927" s="169"/>
      <c r="E927" s="15"/>
    </row>
    <row r="928" spans="3:5" x14ac:dyDescent="0.25">
      <c r="C928" s="169"/>
      <c r="D928" s="169"/>
      <c r="E928" s="15"/>
    </row>
    <row r="929" spans="3:5" x14ac:dyDescent="0.25">
      <c r="C929" s="169"/>
      <c r="D929" s="169"/>
      <c r="E929" s="15"/>
    </row>
    <row r="930" spans="3:5" x14ac:dyDescent="0.25">
      <c r="C930" s="169"/>
      <c r="D930" s="169"/>
      <c r="E930" s="15"/>
    </row>
    <row r="931" spans="3:5" x14ac:dyDescent="0.25">
      <c r="C931" s="169"/>
      <c r="D931" s="169"/>
      <c r="E931" s="15"/>
    </row>
    <row r="932" spans="3:5" x14ac:dyDescent="0.25">
      <c r="C932" s="169"/>
      <c r="D932" s="169"/>
      <c r="E932" s="15"/>
    </row>
    <row r="933" spans="3:5" x14ac:dyDescent="0.25">
      <c r="C933" s="169"/>
      <c r="D933" s="169"/>
      <c r="E933" s="15"/>
    </row>
    <row r="934" spans="3:5" x14ac:dyDescent="0.25">
      <c r="C934" s="169"/>
      <c r="D934" s="169"/>
      <c r="E934" s="15"/>
    </row>
    <row r="935" spans="3:5" x14ac:dyDescent="0.25">
      <c r="C935" s="169"/>
      <c r="D935" s="169"/>
      <c r="E935" s="15"/>
    </row>
    <row r="936" spans="3:5" x14ac:dyDescent="0.25">
      <c r="C936" s="169"/>
      <c r="D936" s="169"/>
      <c r="E936" s="15"/>
    </row>
    <row r="937" spans="3:5" x14ac:dyDescent="0.25">
      <c r="C937" s="169"/>
      <c r="D937" s="169"/>
      <c r="E937" s="15"/>
    </row>
    <row r="938" spans="3:5" x14ac:dyDescent="0.25">
      <c r="C938" s="169"/>
      <c r="D938" s="169"/>
      <c r="E938" s="15"/>
    </row>
    <row r="939" spans="3:5" x14ac:dyDescent="0.25">
      <c r="C939" s="169"/>
      <c r="D939" s="169"/>
      <c r="E939" s="15"/>
    </row>
    <row r="940" spans="3:5" x14ac:dyDescent="0.25">
      <c r="C940" s="169"/>
      <c r="D940" s="169"/>
      <c r="E940" s="15"/>
    </row>
    <row r="941" spans="3:5" x14ac:dyDescent="0.25">
      <c r="C941" s="169"/>
      <c r="D941" s="169"/>
      <c r="E941" s="15"/>
    </row>
    <row r="942" spans="3:5" x14ac:dyDescent="0.25">
      <c r="C942" s="169"/>
      <c r="D942" s="169"/>
      <c r="E942" s="15"/>
    </row>
    <row r="943" spans="3:5" x14ac:dyDescent="0.25">
      <c r="C943" s="169"/>
      <c r="D943" s="169"/>
      <c r="E943" s="15"/>
    </row>
    <row r="944" spans="3:5" x14ac:dyDescent="0.25">
      <c r="C944" s="169"/>
      <c r="D944" s="169"/>
      <c r="E944" s="15"/>
    </row>
    <row r="945" spans="3:5" x14ac:dyDescent="0.25">
      <c r="C945" s="169"/>
      <c r="D945" s="169"/>
      <c r="E945" s="15"/>
    </row>
    <row r="946" spans="3:5" x14ac:dyDescent="0.25">
      <c r="C946" s="169"/>
      <c r="D946" s="169"/>
      <c r="E946" s="15"/>
    </row>
    <row r="947" spans="3:5" x14ac:dyDescent="0.25">
      <c r="C947" s="169"/>
      <c r="D947" s="169"/>
      <c r="E947" s="15"/>
    </row>
    <row r="948" spans="3:5" x14ac:dyDescent="0.25">
      <c r="C948" s="169"/>
      <c r="D948" s="169"/>
      <c r="E948" s="15"/>
    </row>
    <row r="949" spans="3:5" x14ac:dyDescent="0.25">
      <c r="C949" s="169"/>
      <c r="D949" s="169"/>
      <c r="E949" s="15"/>
    </row>
    <row r="950" spans="3:5" x14ac:dyDescent="0.25">
      <c r="C950" s="169"/>
      <c r="D950" s="169"/>
      <c r="E950" s="15"/>
    </row>
    <row r="951" spans="3:5" x14ac:dyDescent="0.25">
      <c r="C951" s="169"/>
      <c r="D951" s="169"/>
      <c r="E951" s="15"/>
    </row>
    <row r="952" spans="3:5" x14ac:dyDescent="0.25">
      <c r="C952" s="169"/>
      <c r="D952" s="169"/>
      <c r="E952" s="15"/>
    </row>
    <row r="953" spans="3:5" x14ac:dyDescent="0.25">
      <c r="C953" s="169"/>
      <c r="D953" s="169"/>
      <c r="E953" s="15"/>
    </row>
    <row r="954" spans="3:5" x14ac:dyDescent="0.25">
      <c r="C954" s="169"/>
      <c r="D954" s="169"/>
      <c r="E954" s="15"/>
    </row>
    <row r="955" spans="3:5" x14ac:dyDescent="0.25">
      <c r="C955" s="169"/>
      <c r="D955" s="169"/>
      <c r="E955" s="15"/>
    </row>
    <row r="956" spans="3:5" x14ac:dyDescent="0.25">
      <c r="C956" s="169"/>
      <c r="D956" s="169"/>
      <c r="E956" s="15"/>
    </row>
    <row r="957" spans="3:5" x14ac:dyDescent="0.25">
      <c r="C957" s="169"/>
      <c r="D957" s="169"/>
      <c r="E957" s="15"/>
    </row>
    <row r="958" spans="3:5" x14ac:dyDescent="0.25">
      <c r="C958" s="169"/>
      <c r="D958" s="169"/>
      <c r="E958" s="15"/>
    </row>
    <row r="959" spans="3:5" x14ac:dyDescent="0.25">
      <c r="C959" s="169"/>
      <c r="D959" s="169"/>
      <c r="E959" s="15"/>
    </row>
    <row r="960" spans="3:5" x14ac:dyDescent="0.25">
      <c r="C960" s="169"/>
      <c r="D960" s="169"/>
      <c r="E960" s="15"/>
    </row>
    <row r="961" spans="3:5" x14ac:dyDescent="0.25">
      <c r="C961" s="169"/>
      <c r="D961" s="169"/>
      <c r="E961" s="15"/>
    </row>
    <row r="962" spans="3:5" x14ac:dyDescent="0.25">
      <c r="C962" s="169"/>
      <c r="D962" s="169"/>
      <c r="E962" s="15"/>
    </row>
    <row r="963" spans="3:5" x14ac:dyDescent="0.25">
      <c r="C963" s="169"/>
      <c r="D963" s="169"/>
      <c r="E963" s="15"/>
    </row>
    <row r="964" spans="3:5" x14ac:dyDescent="0.25">
      <c r="C964" s="169"/>
      <c r="D964" s="169"/>
      <c r="E964" s="15"/>
    </row>
    <row r="965" spans="3:5" x14ac:dyDescent="0.25">
      <c r="C965" s="169"/>
      <c r="D965" s="169"/>
      <c r="E965" s="15"/>
    </row>
    <row r="966" spans="3:5" x14ac:dyDescent="0.25">
      <c r="C966" s="169"/>
      <c r="D966" s="169"/>
      <c r="E966" s="15"/>
    </row>
    <row r="967" spans="3:5" x14ac:dyDescent="0.25">
      <c r="C967" s="169"/>
      <c r="D967" s="169"/>
      <c r="E967" s="15"/>
    </row>
    <row r="968" spans="3:5" x14ac:dyDescent="0.25">
      <c r="C968" s="169"/>
      <c r="D968" s="169"/>
      <c r="E968" s="15"/>
    </row>
    <row r="969" spans="3:5" x14ac:dyDescent="0.25">
      <c r="C969" s="169"/>
      <c r="D969" s="169"/>
      <c r="E969" s="15"/>
    </row>
    <row r="970" spans="3:5" x14ac:dyDescent="0.25">
      <c r="C970" s="169"/>
      <c r="D970" s="169"/>
      <c r="E970" s="15"/>
    </row>
    <row r="971" spans="3:5" x14ac:dyDescent="0.25">
      <c r="C971" s="169"/>
      <c r="D971" s="169"/>
      <c r="E971" s="15"/>
    </row>
    <row r="972" spans="3:5" x14ac:dyDescent="0.25">
      <c r="C972" s="169"/>
      <c r="D972" s="169"/>
      <c r="E972" s="15"/>
    </row>
    <row r="973" spans="3:5" x14ac:dyDescent="0.25">
      <c r="C973" s="169"/>
      <c r="D973" s="169"/>
      <c r="E973" s="15"/>
    </row>
    <row r="974" spans="3:5" x14ac:dyDescent="0.25">
      <c r="C974" s="169"/>
      <c r="D974" s="169"/>
      <c r="E974" s="15"/>
    </row>
    <row r="975" spans="3:5" x14ac:dyDescent="0.25">
      <c r="C975" s="169"/>
      <c r="D975" s="169"/>
      <c r="E975" s="15"/>
    </row>
    <row r="976" spans="3:5" x14ac:dyDescent="0.25">
      <c r="C976" s="169"/>
      <c r="D976" s="169"/>
      <c r="E976" s="15"/>
    </row>
    <row r="977" spans="3:5" x14ac:dyDescent="0.25">
      <c r="C977" s="169"/>
      <c r="D977" s="169"/>
      <c r="E977" s="15"/>
    </row>
    <row r="978" spans="3:5" x14ac:dyDescent="0.25">
      <c r="C978" s="169"/>
      <c r="D978" s="169"/>
      <c r="E978" s="15"/>
    </row>
    <row r="979" spans="3:5" x14ac:dyDescent="0.25">
      <c r="C979" s="169"/>
      <c r="D979" s="169"/>
      <c r="E979" s="15"/>
    </row>
    <row r="980" spans="3:5" x14ac:dyDescent="0.25">
      <c r="C980" s="169"/>
      <c r="D980" s="169"/>
      <c r="E980" s="15"/>
    </row>
    <row r="981" spans="3:5" x14ac:dyDescent="0.25">
      <c r="C981" s="169"/>
      <c r="D981" s="169"/>
      <c r="E981" s="15"/>
    </row>
    <row r="982" spans="3:5" x14ac:dyDescent="0.25">
      <c r="C982" s="169"/>
      <c r="D982" s="169"/>
      <c r="E982" s="15"/>
    </row>
    <row r="983" spans="3:5" x14ac:dyDescent="0.25">
      <c r="C983" s="169"/>
      <c r="D983" s="169"/>
      <c r="E983" s="15"/>
    </row>
    <row r="984" spans="3:5" x14ac:dyDescent="0.25">
      <c r="C984" s="169"/>
      <c r="D984" s="169"/>
      <c r="E984" s="15"/>
    </row>
    <row r="985" spans="3:5" x14ac:dyDescent="0.25">
      <c r="C985" s="169"/>
      <c r="D985" s="169"/>
      <c r="E985" s="15"/>
    </row>
    <row r="986" spans="3:5" x14ac:dyDescent="0.25">
      <c r="C986" s="169"/>
      <c r="D986" s="169"/>
      <c r="E986" s="15"/>
    </row>
    <row r="987" spans="3:5" x14ac:dyDescent="0.25">
      <c r="C987" s="169"/>
      <c r="D987" s="169"/>
      <c r="E987" s="15"/>
    </row>
    <row r="988" spans="3:5" x14ac:dyDescent="0.25">
      <c r="C988" s="169"/>
      <c r="D988" s="169"/>
      <c r="E988" s="15"/>
    </row>
    <row r="989" spans="3:5" x14ac:dyDescent="0.25">
      <c r="C989" s="169"/>
      <c r="D989" s="169"/>
      <c r="E989" s="15"/>
    </row>
    <row r="990" spans="3:5" x14ac:dyDescent="0.25">
      <c r="C990" s="169"/>
      <c r="D990" s="169"/>
      <c r="E990" s="15"/>
    </row>
    <row r="991" spans="3:5" x14ac:dyDescent="0.25">
      <c r="C991" s="169"/>
      <c r="D991" s="169"/>
      <c r="E991" s="15"/>
    </row>
    <row r="992" spans="3:5" x14ac:dyDescent="0.25">
      <c r="C992" s="169"/>
      <c r="D992" s="169"/>
      <c r="E992" s="15"/>
    </row>
    <row r="993" spans="3:5" x14ac:dyDescent="0.25">
      <c r="C993" s="169"/>
      <c r="D993" s="169"/>
      <c r="E993" s="15"/>
    </row>
    <row r="994" spans="3:5" x14ac:dyDescent="0.25">
      <c r="C994" s="169"/>
      <c r="D994" s="169"/>
      <c r="E994" s="15"/>
    </row>
    <row r="995" spans="3:5" x14ac:dyDescent="0.25">
      <c r="C995" s="169"/>
      <c r="D995" s="169"/>
      <c r="E995" s="15"/>
    </row>
    <row r="996" spans="3:5" x14ac:dyDescent="0.25">
      <c r="C996" s="169"/>
      <c r="D996" s="169"/>
      <c r="E996" s="15"/>
    </row>
    <row r="997" spans="3:5" x14ac:dyDescent="0.25">
      <c r="C997" s="169"/>
      <c r="D997" s="169"/>
      <c r="E997" s="15"/>
    </row>
    <row r="998" spans="3:5" x14ac:dyDescent="0.25">
      <c r="C998" s="169"/>
      <c r="D998" s="169"/>
      <c r="E998" s="15"/>
    </row>
    <row r="999" spans="3:5" x14ac:dyDescent="0.25">
      <c r="C999" s="169"/>
      <c r="D999" s="169"/>
      <c r="E999" s="15"/>
    </row>
    <row r="1000" spans="3:5" x14ac:dyDescent="0.25">
      <c r="C1000" s="169"/>
      <c r="D1000" s="169"/>
      <c r="E1000" s="15"/>
    </row>
    <row r="1001" spans="3:5" x14ac:dyDescent="0.25">
      <c r="C1001" s="169"/>
      <c r="D1001" s="169"/>
      <c r="E1001" s="15"/>
    </row>
    <row r="1002" spans="3:5" x14ac:dyDescent="0.25">
      <c r="C1002" s="169"/>
      <c r="D1002" s="169"/>
      <c r="E1002" s="15"/>
    </row>
    <row r="1003" spans="3:5" x14ac:dyDescent="0.25">
      <c r="C1003" s="169"/>
      <c r="D1003" s="169"/>
      <c r="E1003" s="15"/>
    </row>
    <row r="1004" spans="3:5" x14ac:dyDescent="0.25">
      <c r="C1004" s="169"/>
      <c r="D1004" s="169"/>
      <c r="E1004" s="15"/>
    </row>
    <row r="1005" spans="3:5" x14ac:dyDescent="0.25">
      <c r="C1005" s="169"/>
      <c r="D1005" s="169"/>
      <c r="E1005" s="15"/>
    </row>
    <row r="1006" spans="3:5" x14ac:dyDescent="0.25">
      <c r="C1006" s="169"/>
      <c r="D1006" s="169"/>
      <c r="E1006" s="15"/>
    </row>
    <row r="1007" spans="3:5" x14ac:dyDescent="0.25">
      <c r="C1007" s="169"/>
      <c r="D1007" s="169"/>
      <c r="E1007" s="15"/>
    </row>
    <row r="1008" spans="3:5" x14ac:dyDescent="0.25">
      <c r="C1008" s="169"/>
      <c r="D1008" s="169"/>
      <c r="E1008" s="15"/>
    </row>
    <row r="1009" spans="3:5" x14ac:dyDescent="0.25">
      <c r="C1009" s="169"/>
      <c r="D1009" s="169"/>
      <c r="E1009" s="15"/>
    </row>
    <row r="1010" spans="3:5" x14ac:dyDescent="0.25">
      <c r="C1010" s="169"/>
      <c r="D1010" s="169"/>
      <c r="E1010" s="15"/>
    </row>
    <row r="1011" spans="3:5" x14ac:dyDescent="0.25">
      <c r="C1011" s="169"/>
      <c r="D1011" s="169"/>
      <c r="E1011" s="15"/>
    </row>
    <row r="1012" spans="3:5" x14ac:dyDescent="0.25">
      <c r="C1012" s="169"/>
      <c r="D1012" s="169"/>
      <c r="E1012" s="15"/>
    </row>
    <row r="1013" spans="3:5" x14ac:dyDescent="0.25">
      <c r="C1013" s="169"/>
      <c r="D1013" s="169"/>
      <c r="E1013" s="15"/>
    </row>
    <row r="1014" spans="3:5" x14ac:dyDescent="0.25">
      <c r="C1014" s="169"/>
      <c r="D1014" s="169"/>
      <c r="E1014" s="15"/>
    </row>
    <row r="1015" spans="3:5" x14ac:dyDescent="0.25">
      <c r="C1015" s="169"/>
      <c r="D1015" s="169"/>
      <c r="E1015" s="15"/>
    </row>
    <row r="1016" spans="3:5" x14ac:dyDescent="0.25">
      <c r="C1016" s="169"/>
      <c r="D1016" s="169"/>
      <c r="E1016" s="15"/>
    </row>
    <row r="1017" spans="3:5" x14ac:dyDescent="0.25">
      <c r="C1017" s="169"/>
      <c r="D1017" s="169"/>
      <c r="E1017" s="15"/>
    </row>
    <row r="1018" spans="3:5" x14ac:dyDescent="0.25">
      <c r="C1018" s="169"/>
      <c r="D1018" s="169"/>
      <c r="E1018" s="15"/>
    </row>
    <row r="1019" spans="3:5" x14ac:dyDescent="0.25">
      <c r="C1019" s="169"/>
      <c r="D1019" s="169"/>
      <c r="E1019" s="15"/>
    </row>
    <row r="1020" spans="3:5" x14ac:dyDescent="0.25">
      <c r="C1020" s="169"/>
      <c r="D1020" s="169"/>
      <c r="E1020" s="15"/>
    </row>
    <row r="1021" spans="3:5" x14ac:dyDescent="0.25">
      <c r="C1021" s="169"/>
      <c r="D1021" s="169"/>
      <c r="E1021" s="15"/>
    </row>
    <row r="1022" spans="3:5" x14ac:dyDescent="0.25">
      <c r="C1022" s="169"/>
      <c r="D1022" s="169"/>
      <c r="E1022" s="15"/>
    </row>
    <row r="1023" spans="3:5" x14ac:dyDescent="0.25">
      <c r="C1023" s="169"/>
      <c r="D1023" s="169"/>
      <c r="E1023" s="15"/>
    </row>
    <row r="1024" spans="3:5" x14ac:dyDescent="0.25">
      <c r="C1024" s="169"/>
      <c r="D1024" s="169"/>
      <c r="E1024" s="15"/>
    </row>
    <row r="1025" spans="3:5" x14ac:dyDescent="0.25">
      <c r="C1025" s="169"/>
      <c r="D1025" s="169"/>
      <c r="E1025" s="15"/>
    </row>
    <row r="1026" spans="3:5" x14ac:dyDescent="0.25">
      <c r="C1026" s="169"/>
      <c r="D1026" s="169"/>
      <c r="E1026" s="15"/>
    </row>
    <row r="1027" spans="3:5" x14ac:dyDescent="0.25">
      <c r="C1027" s="169"/>
      <c r="D1027" s="169"/>
      <c r="E1027" s="15"/>
    </row>
    <row r="1028" spans="3:5" x14ac:dyDescent="0.25">
      <c r="C1028" s="169"/>
      <c r="D1028" s="169"/>
      <c r="E1028" s="15"/>
    </row>
    <row r="1029" spans="3:5" x14ac:dyDescent="0.25">
      <c r="C1029" s="169"/>
      <c r="D1029" s="169"/>
      <c r="E1029" s="15"/>
    </row>
    <row r="1030" spans="3:5" x14ac:dyDescent="0.25">
      <c r="C1030" s="169"/>
      <c r="D1030" s="169"/>
      <c r="E1030" s="15"/>
    </row>
    <row r="1031" spans="3:5" x14ac:dyDescent="0.25">
      <c r="C1031" s="169"/>
      <c r="D1031" s="169"/>
      <c r="E1031" s="15"/>
    </row>
    <row r="1032" spans="3:5" x14ac:dyDescent="0.25">
      <c r="C1032" s="169"/>
      <c r="D1032" s="169"/>
      <c r="E1032" s="15"/>
    </row>
    <row r="1033" spans="3:5" x14ac:dyDescent="0.25">
      <c r="C1033" s="169"/>
      <c r="D1033" s="169"/>
      <c r="E1033" s="15"/>
    </row>
    <row r="1034" spans="3:5" x14ac:dyDescent="0.25">
      <c r="C1034" s="169"/>
      <c r="D1034" s="169"/>
      <c r="E1034" s="15"/>
    </row>
    <row r="1035" spans="3:5" x14ac:dyDescent="0.25">
      <c r="C1035" s="169"/>
      <c r="D1035" s="169"/>
      <c r="E1035" s="15"/>
    </row>
    <row r="1036" spans="3:5" x14ac:dyDescent="0.25">
      <c r="C1036" s="169"/>
      <c r="D1036" s="169"/>
      <c r="E1036" s="15"/>
    </row>
    <row r="1037" spans="3:5" x14ac:dyDescent="0.25">
      <c r="C1037" s="169"/>
      <c r="D1037" s="169"/>
      <c r="E1037" s="15"/>
    </row>
    <row r="1038" spans="3:5" x14ac:dyDescent="0.25">
      <c r="C1038" s="169"/>
      <c r="D1038" s="169"/>
      <c r="E1038" s="15"/>
    </row>
    <row r="1039" spans="3:5" x14ac:dyDescent="0.25">
      <c r="C1039" s="169"/>
      <c r="D1039" s="169"/>
      <c r="E1039" s="15"/>
    </row>
    <row r="1040" spans="3:5" x14ac:dyDescent="0.25">
      <c r="C1040" s="169"/>
      <c r="D1040" s="169"/>
      <c r="E1040" s="15"/>
    </row>
    <row r="1041" spans="3:5" x14ac:dyDescent="0.25">
      <c r="C1041" s="169"/>
      <c r="D1041" s="169"/>
      <c r="E1041" s="15"/>
    </row>
    <row r="1042" spans="3:5" x14ac:dyDescent="0.25">
      <c r="C1042" s="169"/>
      <c r="D1042" s="169"/>
      <c r="E1042" s="15"/>
    </row>
    <row r="1043" spans="3:5" x14ac:dyDescent="0.25">
      <c r="C1043" s="169"/>
      <c r="D1043" s="169"/>
      <c r="E1043" s="15"/>
    </row>
    <row r="1044" spans="3:5" x14ac:dyDescent="0.25">
      <c r="C1044" s="169"/>
      <c r="D1044" s="169"/>
      <c r="E1044" s="15"/>
    </row>
    <row r="1045" spans="3:5" x14ac:dyDescent="0.25">
      <c r="C1045" s="169"/>
      <c r="D1045" s="169"/>
      <c r="E1045" s="15"/>
    </row>
    <row r="1046" spans="3:5" x14ac:dyDescent="0.25">
      <c r="C1046" s="169"/>
      <c r="D1046" s="169"/>
      <c r="E1046" s="15"/>
    </row>
    <row r="1047" spans="3:5" x14ac:dyDescent="0.25">
      <c r="C1047" s="169"/>
      <c r="D1047" s="169"/>
      <c r="E1047" s="15"/>
    </row>
    <row r="1048" spans="3:5" x14ac:dyDescent="0.25">
      <c r="C1048" s="169"/>
      <c r="D1048" s="169"/>
      <c r="E1048" s="15"/>
    </row>
    <row r="1049" spans="3:5" x14ac:dyDescent="0.25">
      <c r="C1049" s="169"/>
      <c r="D1049" s="169"/>
      <c r="E1049" s="15"/>
    </row>
    <row r="1050" spans="3:5" x14ac:dyDescent="0.25">
      <c r="C1050" s="169"/>
      <c r="D1050" s="169"/>
      <c r="E1050" s="15"/>
    </row>
    <row r="1051" spans="3:5" x14ac:dyDescent="0.25">
      <c r="C1051" s="169"/>
      <c r="D1051" s="169"/>
      <c r="E1051" s="15"/>
    </row>
    <row r="1052" spans="3:5" x14ac:dyDescent="0.25">
      <c r="C1052" s="169"/>
      <c r="D1052" s="169"/>
      <c r="E1052" s="15"/>
    </row>
    <row r="1053" spans="3:5" x14ac:dyDescent="0.25">
      <c r="C1053" s="169"/>
      <c r="D1053" s="169"/>
      <c r="E1053" s="15"/>
    </row>
    <row r="1054" spans="3:5" x14ac:dyDescent="0.25">
      <c r="C1054" s="169"/>
      <c r="D1054" s="169"/>
      <c r="E1054" s="15"/>
    </row>
    <row r="1055" spans="3:5" x14ac:dyDescent="0.25">
      <c r="C1055" s="169"/>
      <c r="D1055" s="169"/>
      <c r="E1055" s="15"/>
    </row>
    <row r="1056" spans="3:5" x14ac:dyDescent="0.25">
      <c r="C1056" s="169"/>
      <c r="D1056" s="169"/>
      <c r="E1056" s="15"/>
    </row>
    <row r="1057" spans="3:5" x14ac:dyDescent="0.25">
      <c r="C1057" s="169"/>
      <c r="D1057" s="169"/>
      <c r="E1057" s="15"/>
    </row>
    <row r="1058" spans="3:5" x14ac:dyDescent="0.25">
      <c r="C1058" s="169"/>
      <c r="D1058" s="169"/>
      <c r="E1058" s="15"/>
    </row>
    <row r="1059" spans="3:5" x14ac:dyDescent="0.25">
      <c r="C1059" s="169"/>
      <c r="D1059" s="169"/>
      <c r="E1059" s="15"/>
    </row>
    <row r="1060" spans="3:5" x14ac:dyDescent="0.25">
      <c r="C1060" s="169"/>
      <c r="D1060" s="169"/>
      <c r="E1060" s="15"/>
    </row>
    <row r="1061" spans="3:5" x14ac:dyDescent="0.25">
      <c r="C1061" s="169"/>
      <c r="D1061" s="169"/>
      <c r="E1061" s="15"/>
    </row>
    <row r="1062" spans="3:5" x14ac:dyDescent="0.25">
      <c r="C1062" s="169"/>
      <c r="D1062" s="169"/>
      <c r="E1062" s="15"/>
    </row>
    <row r="1063" spans="3:5" x14ac:dyDescent="0.25">
      <c r="C1063" s="169"/>
      <c r="D1063" s="169"/>
      <c r="E1063" s="15"/>
    </row>
    <row r="1064" spans="3:5" x14ac:dyDescent="0.25">
      <c r="C1064" s="169"/>
      <c r="D1064" s="169"/>
      <c r="E1064" s="15"/>
    </row>
    <row r="1065" spans="3:5" x14ac:dyDescent="0.25">
      <c r="C1065" s="169"/>
      <c r="D1065" s="169"/>
      <c r="E1065" s="15"/>
    </row>
    <row r="1066" spans="3:5" x14ac:dyDescent="0.25">
      <c r="C1066" s="169"/>
      <c r="D1066" s="169"/>
      <c r="E1066" s="15"/>
    </row>
    <row r="1067" spans="3:5" x14ac:dyDescent="0.25">
      <c r="C1067" s="169"/>
      <c r="D1067" s="169"/>
      <c r="E1067" s="15"/>
    </row>
    <row r="1068" spans="3:5" x14ac:dyDescent="0.25">
      <c r="C1068" s="169"/>
      <c r="D1068" s="169"/>
      <c r="E1068" s="15"/>
    </row>
    <row r="1069" spans="3:5" x14ac:dyDescent="0.25">
      <c r="C1069" s="169"/>
      <c r="D1069" s="169"/>
      <c r="E1069" s="15"/>
    </row>
    <row r="1070" spans="3:5" x14ac:dyDescent="0.25">
      <c r="C1070" s="169"/>
      <c r="D1070" s="169"/>
      <c r="E1070" s="15"/>
    </row>
    <row r="1071" spans="3:5" x14ac:dyDescent="0.25">
      <c r="C1071" s="169"/>
      <c r="D1071" s="169"/>
      <c r="E1071" s="15"/>
    </row>
    <row r="1072" spans="3:5" x14ac:dyDescent="0.25">
      <c r="C1072" s="169"/>
      <c r="D1072" s="169"/>
      <c r="E1072" s="15"/>
    </row>
    <row r="1073" spans="3:5" x14ac:dyDescent="0.25">
      <c r="C1073" s="169"/>
      <c r="D1073" s="169"/>
      <c r="E1073" s="15"/>
    </row>
    <row r="1074" spans="3:5" x14ac:dyDescent="0.25">
      <c r="C1074" s="169"/>
      <c r="D1074" s="169"/>
      <c r="E1074" s="15"/>
    </row>
    <row r="1075" spans="3:5" x14ac:dyDescent="0.25">
      <c r="C1075" s="169"/>
      <c r="D1075" s="169"/>
      <c r="E1075" s="15"/>
    </row>
    <row r="1076" spans="3:5" x14ac:dyDescent="0.25">
      <c r="C1076" s="169"/>
      <c r="D1076" s="169"/>
      <c r="E1076" s="15"/>
    </row>
    <row r="1077" spans="3:5" x14ac:dyDescent="0.25">
      <c r="C1077" s="169"/>
      <c r="D1077" s="169"/>
      <c r="E1077" s="15"/>
    </row>
    <row r="1078" spans="3:5" x14ac:dyDescent="0.25">
      <c r="C1078" s="169"/>
      <c r="D1078" s="169"/>
      <c r="E1078" s="15"/>
    </row>
    <row r="1079" spans="3:5" x14ac:dyDescent="0.25">
      <c r="C1079" s="169"/>
      <c r="D1079" s="169"/>
      <c r="E1079" s="15"/>
    </row>
    <row r="1080" spans="3:5" x14ac:dyDescent="0.25">
      <c r="C1080" s="169"/>
      <c r="D1080" s="169"/>
      <c r="E1080" s="15"/>
    </row>
    <row r="1081" spans="3:5" x14ac:dyDescent="0.25">
      <c r="C1081" s="169"/>
      <c r="D1081" s="169"/>
      <c r="E1081" s="15"/>
    </row>
    <row r="1082" spans="3:5" x14ac:dyDescent="0.25">
      <c r="C1082" s="169"/>
      <c r="D1082" s="169"/>
      <c r="E1082" s="15"/>
    </row>
    <row r="1083" spans="3:5" x14ac:dyDescent="0.25">
      <c r="C1083" s="169"/>
      <c r="D1083" s="169"/>
      <c r="E1083" s="15"/>
    </row>
    <row r="1084" spans="3:5" x14ac:dyDescent="0.25">
      <c r="C1084" s="169"/>
      <c r="D1084" s="169"/>
      <c r="E1084" s="15"/>
    </row>
    <row r="1085" spans="3:5" x14ac:dyDescent="0.25">
      <c r="C1085" s="169"/>
      <c r="D1085" s="169"/>
      <c r="E1085" s="15"/>
    </row>
    <row r="1086" spans="3:5" x14ac:dyDescent="0.25">
      <c r="C1086" s="169"/>
      <c r="D1086" s="169"/>
      <c r="E1086" s="15"/>
    </row>
    <row r="1087" spans="3:5" x14ac:dyDescent="0.25">
      <c r="C1087" s="169"/>
      <c r="D1087" s="169"/>
      <c r="E1087" s="15"/>
    </row>
    <row r="1088" spans="3:5" x14ac:dyDescent="0.25">
      <c r="C1088" s="169"/>
      <c r="D1088" s="169"/>
      <c r="E1088" s="15"/>
    </row>
    <row r="1089" spans="3:5" x14ac:dyDescent="0.25">
      <c r="C1089" s="169"/>
      <c r="D1089" s="169"/>
      <c r="E1089" s="15"/>
    </row>
    <row r="1090" spans="3:5" x14ac:dyDescent="0.25">
      <c r="C1090" s="169"/>
      <c r="D1090" s="169"/>
      <c r="E1090" s="15"/>
    </row>
    <row r="1091" spans="3:5" x14ac:dyDescent="0.25">
      <c r="C1091" s="169"/>
      <c r="D1091" s="169"/>
      <c r="E1091" s="15"/>
    </row>
    <row r="1092" spans="3:5" x14ac:dyDescent="0.25">
      <c r="C1092" s="169"/>
      <c r="D1092" s="169"/>
      <c r="E1092" s="15"/>
    </row>
    <row r="1093" spans="3:5" x14ac:dyDescent="0.25">
      <c r="C1093" s="169"/>
      <c r="D1093" s="169"/>
      <c r="E1093" s="15"/>
    </row>
    <row r="1094" spans="3:5" x14ac:dyDescent="0.25">
      <c r="C1094" s="169"/>
      <c r="D1094" s="169"/>
      <c r="E1094" s="15"/>
    </row>
    <row r="1095" spans="3:5" x14ac:dyDescent="0.25">
      <c r="C1095" s="169"/>
      <c r="D1095" s="169"/>
      <c r="E1095" s="15"/>
    </row>
    <row r="1096" spans="3:5" x14ac:dyDescent="0.25">
      <c r="C1096" s="169"/>
      <c r="D1096" s="169"/>
      <c r="E1096" s="15"/>
    </row>
    <row r="1097" spans="3:5" x14ac:dyDescent="0.25">
      <c r="C1097" s="169"/>
      <c r="D1097" s="169"/>
      <c r="E1097" s="15"/>
    </row>
    <row r="1098" spans="3:5" x14ac:dyDescent="0.25">
      <c r="C1098" s="169"/>
      <c r="D1098" s="169"/>
      <c r="E1098" s="15"/>
    </row>
    <row r="1099" spans="3:5" x14ac:dyDescent="0.25">
      <c r="C1099" s="169"/>
      <c r="D1099" s="169"/>
      <c r="E1099" s="15"/>
    </row>
    <row r="1100" spans="3:5" x14ac:dyDescent="0.25">
      <c r="C1100" s="169"/>
      <c r="D1100" s="169"/>
      <c r="E1100" s="15"/>
    </row>
    <row r="1101" spans="3:5" x14ac:dyDescent="0.25">
      <c r="C1101" s="169"/>
      <c r="D1101" s="169"/>
      <c r="E1101" s="15"/>
    </row>
    <row r="1102" spans="3:5" x14ac:dyDescent="0.25">
      <c r="C1102" s="169"/>
      <c r="D1102" s="169"/>
      <c r="E1102" s="15"/>
    </row>
    <row r="1103" spans="3:5" x14ac:dyDescent="0.25">
      <c r="C1103" s="169"/>
      <c r="D1103" s="169"/>
      <c r="E1103" s="15"/>
    </row>
    <row r="1104" spans="3:5" x14ac:dyDescent="0.25">
      <c r="C1104" s="169"/>
      <c r="D1104" s="169"/>
      <c r="E1104" s="15"/>
    </row>
    <row r="1105" spans="3:5" x14ac:dyDescent="0.25">
      <c r="C1105" s="169"/>
      <c r="D1105" s="169"/>
      <c r="E1105" s="15"/>
    </row>
    <row r="1106" spans="3:5" x14ac:dyDescent="0.25">
      <c r="C1106" s="169"/>
      <c r="D1106" s="169"/>
      <c r="E1106" s="15"/>
    </row>
    <row r="1107" spans="3:5" x14ac:dyDescent="0.25">
      <c r="C1107" s="169"/>
      <c r="D1107" s="169"/>
      <c r="E1107" s="15"/>
    </row>
    <row r="1108" spans="3:5" x14ac:dyDescent="0.25">
      <c r="C1108" s="169"/>
      <c r="D1108" s="169"/>
      <c r="E1108" s="15"/>
    </row>
    <row r="1109" spans="3:5" x14ac:dyDescent="0.25">
      <c r="C1109" s="169"/>
      <c r="D1109" s="169"/>
      <c r="E1109" s="15"/>
    </row>
    <row r="1110" spans="3:5" x14ac:dyDescent="0.25">
      <c r="C1110" s="169"/>
      <c r="D1110" s="169"/>
      <c r="E1110" s="15"/>
    </row>
    <row r="1111" spans="3:5" x14ac:dyDescent="0.25">
      <c r="C1111" s="169"/>
      <c r="D1111" s="169"/>
      <c r="E1111" s="15"/>
    </row>
    <row r="1112" spans="3:5" x14ac:dyDescent="0.25">
      <c r="C1112" s="169"/>
      <c r="D1112" s="169"/>
      <c r="E1112" s="15"/>
    </row>
    <row r="1113" spans="3:5" x14ac:dyDescent="0.25">
      <c r="C1113" s="169"/>
      <c r="D1113" s="169"/>
      <c r="E1113" s="15"/>
    </row>
    <row r="1114" spans="3:5" x14ac:dyDescent="0.25">
      <c r="C1114" s="169"/>
      <c r="D1114" s="169"/>
      <c r="E1114" s="15"/>
    </row>
    <row r="1115" spans="3:5" x14ac:dyDescent="0.25">
      <c r="C1115" s="169"/>
      <c r="D1115" s="169"/>
      <c r="E1115" s="15"/>
    </row>
    <row r="1116" spans="3:5" x14ac:dyDescent="0.25">
      <c r="C1116" s="169"/>
      <c r="D1116" s="169"/>
      <c r="E1116" s="15"/>
    </row>
    <row r="1117" spans="3:5" x14ac:dyDescent="0.25">
      <c r="C1117" s="169"/>
      <c r="D1117" s="169"/>
      <c r="E1117" s="15"/>
    </row>
    <row r="1118" spans="3:5" x14ac:dyDescent="0.25">
      <c r="C1118" s="169"/>
      <c r="D1118" s="169"/>
      <c r="E1118" s="15"/>
    </row>
    <row r="1119" spans="3:5" x14ac:dyDescent="0.25">
      <c r="C1119" s="169"/>
      <c r="D1119" s="169"/>
      <c r="E1119" s="15"/>
    </row>
    <row r="1120" spans="3:5" x14ac:dyDescent="0.25">
      <c r="C1120" s="169"/>
      <c r="D1120" s="169"/>
      <c r="E1120" s="15"/>
    </row>
    <row r="1121" spans="3:5" x14ac:dyDescent="0.25">
      <c r="C1121" s="169"/>
      <c r="D1121" s="169"/>
      <c r="E1121" s="15"/>
    </row>
    <row r="1122" spans="3:5" x14ac:dyDescent="0.25">
      <c r="C1122" s="169"/>
      <c r="D1122" s="169"/>
      <c r="E1122" s="15"/>
    </row>
    <row r="1123" spans="3:5" x14ac:dyDescent="0.25">
      <c r="C1123" s="169"/>
      <c r="D1123" s="169"/>
      <c r="E1123" s="15"/>
    </row>
    <row r="1124" spans="3:5" x14ac:dyDescent="0.25">
      <c r="C1124" s="169"/>
      <c r="D1124" s="169"/>
      <c r="E1124" s="15"/>
    </row>
    <row r="1125" spans="3:5" x14ac:dyDescent="0.25">
      <c r="C1125" s="169"/>
      <c r="D1125" s="169"/>
      <c r="E1125" s="15"/>
    </row>
    <row r="1126" spans="3:5" x14ac:dyDescent="0.25">
      <c r="C1126" s="169"/>
      <c r="D1126" s="169"/>
      <c r="E1126" s="15"/>
    </row>
    <row r="1127" spans="3:5" x14ac:dyDescent="0.25">
      <c r="C1127" s="169"/>
      <c r="D1127" s="169"/>
      <c r="E1127" s="15"/>
    </row>
    <row r="1128" spans="3:5" x14ac:dyDescent="0.25">
      <c r="C1128" s="169"/>
      <c r="D1128" s="169"/>
      <c r="E1128" s="15"/>
    </row>
    <row r="1129" spans="3:5" x14ac:dyDescent="0.25">
      <c r="C1129" s="169"/>
      <c r="D1129" s="169"/>
      <c r="E1129" s="15"/>
    </row>
    <row r="1130" spans="3:5" x14ac:dyDescent="0.25">
      <c r="C1130" s="169"/>
      <c r="D1130" s="169"/>
      <c r="E1130" s="15"/>
    </row>
    <row r="1131" spans="3:5" x14ac:dyDescent="0.25">
      <c r="C1131" s="169"/>
      <c r="D1131" s="169"/>
      <c r="E1131" s="15"/>
    </row>
    <row r="1132" spans="3:5" x14ac:dyDescent="0.25">
      <c r="C1132" s="169"/>
      <c r="D1132" s="169"/>
      <c r="E1132" s="15"/>
    </row>
    <row r="1133" spans="3:5" x14ac:dyDescent="0.25">
      <c r="C1133" s="169"/>
      <c r="D1133" s="169"/>
      <c r="E1133" s="15"/>
    </row>
    <row r="1134" spans="3:5" x14ac:dyDescent="0.25">
      <c r="C1134" s="169"/>
      <c r="D1134" s="169"/>
      <c r="E1134" s="15"/>
    </row>
    <row r="1135" spans="3:5" x14ac:dyDescent="0.25">
      <c r="C1135" s="169"/>
      <c r="D1135" s="169"/>
      <c r="E1135" s="15"/>
    </row>
    <row r="1136" spans="3:5" x14ac:dyDescent="0.25">
      <c r="C1136" s="169"/>
      <c r="D1136" s="169"/>
      <c r="E1136" s="15"/>
    </row>
    <row r="1137" spans="3:5" x14ac:dyDescent="0.25">
      <c r="C1137" s="169"/>
      <c r="D1137" s="169"/>
      <c r="E1137" s="15"/>
    </row>
    <row r="1138" spans="3:5" x14ac:dyDescent="0.25">
      <c r="C1138" s="169"/>
      <c r="D1138" s="169"/>
      <c r="E1138" s="15"/>
    </row>
    <row r="1139" spans="3:5" x14ac:dyDescent="0.25">
      <c r="C1139" s="169"/>
      <c r="D1139" s="169"/>
      <c r="E1139" s="15"/>
    </row>
    <row r="1140" spans="3:5" x14ac:dyDescent="0.25">
      <c r="C1140" s="169"/>
      <c r="D1140" s="169"/>
      <c r="E1140" s="15"/>
    </row>
    <row r="1141" spans="3:5" x14ac:dyDescent="0.25">
      <c r="C1141" s="169"/>
      <c r="D1141" s="169"/>
      <c r="E1141" s="15"/>
    </row>
    <row r="1142" spans="3:5" x14ac:dyDescent="0.25">
      <c r="C1142" s="169"/>
      <c r="D1142" s="169"/>
      <c r="E1142" s="15"/>
    </row>
    <row r="1143" spans="3:5" x14ac:dyDescent="0.25">
      <c r="C1143" s="169"/>
      <c r="D1143" s="169"/>
      <c r="E1143" s="15"/>
    </row>
    <row r="1144" spans="3:5" x14ac:dyDescent="0.25">
      <c r="C1144" s="169"/>
      <c r="D1144" s="169"/>
      <c r="E1144" s="15"/>
    </row>
    <row r="1145" spans="3:5" x14ac:dyDescent="0.25">
      <c r="C1145" s="169"/>
      <c r="D1145" s="169"/>
      <c r="E1145" s="15"/>
    </row>
    <row r="1146" spans="3:5" x14ac:dyDescent="0.25">
      <c r="C1146" s="169"/>
      <c r="D1146" s="169"/>
      <c r="E1146" s="15"/>
    </row>
    <row r="1147" spans="3:5" x14ac:dyDescent="0.25">
      <c r="C1147" s="169"/>
      <c r="D1147" s="169"/>
      <c r="E1147" s="15"/>
    </row>
    <row r="1148" spans="3:5" x14ac:dyDescent="0.25">
      <c r="C1148" s="169"/>
      <c r="D1148" s="169"/>
      <c r="E1148" s="15"/>
    </row>
    <row r="1149" spans="3:5" x14ac:dyDescent="0.25">
      <c r="C1149" s="169"/>
      <c r="D1149" s="169"/>
      <c r="E1149" s="15"/>
    </row>
    <row r="1150" spans="3:5" x14ac:dyDescent="0.25">
      <c r="C1150" s="169"/>
      <c r="D1150" s="169"/>
      <c r="E1150" s="15"/>
    </row>
    <row r="1151" spans="3:5" x14ac:dyDescent="0.25">
      <c r="C1151" s="169"/>
      <c r="D1151" s="169"/>
      <c r="E1151" s="15"/>
    </row>
    <row r="1152" spans="3:5" x14ac:dyDescent="0.25">
      <c r="C1152" s="169"/>
      <c r="D1152" s="169"/>
      <c r="E1152" s="15"/>
    </row>
    <row r="1153" spans="3:5" x14ac:dyDescent="0.25">
      <c r="C1153" s="169"/>
      <c r="D1153" s="169"/>
      <c r="E1153" s="15"/>
    </row>
    <row r="1154" spans="3:5" x14ac:dyDescent="0.25">
      <c r="C1154" s="169"/>
      <c r="D1154" s="169"/>
      <c r="E1154" s="15"/>
    </row>
    <row r="1155" spans="3:5" x14ac:dyDescent="0.25">
      <c r="C1155" s="169"/>
      <c r="D1155" s="169"/>
      <c r="E1155" s="15"/>
    </row>
    <row r="1156" spans="3:5" x14ac:dyDescent="0.25">
      <c r="C1156" s="169"/>
      <c r="D1156" s="169"/>
      <c r="E1156" s="15"/>
    </row>
    <row r="1157" spans="3:5" x14ac:dyDescent="0.25">
      <c r="C1157" s="169"/>
      <c r="D1157" s="169"/>
      <c r="E1157" s="15"/>
    </row>
    <row r="1158" spans="3:5" x14ac:dyDescent="0.25">
      <c r="C1158" s="169"/>
      <c r="D1158" s="169"/>
      <c r="E1158" s="15"/>
    </row>
    <row r="1159" spans="3:5" x14ac:dyDescent="0.25">
      <c r="C1159" s="169"/>
      <c r="D1159" s="169"/>
      <c r="E1159" s="15"/>
    </row>
    <row r="1160" spans="3:5" x14ac:dyDescent="0.25">
      <c r="C1160" s="169"/>
      <c r="D1160" s="169"/>
      <c r="E1160" s="15"/>
    </row>
    <row r="1161" spans="3:5" x14ac:dyDescent="0.25">
      <c r="C1161" s="169"/>
      <c r="D1161" s="169"/>
      <c r="E1161" s="15"/>
    </row>
    <row r="1162" spans="3:5" x14ac:dyDescent="0.25">
      <c r="C1162" s="169"/>
      <c r="D1162" s="169"/>
      <c r="E1162" s="15"/>
    </row>
    <row r="1163" spans="3:5" x14ac:dyDescent="0.25">
      <c r="C1163" s="169"/>
      <c r="D1163" s="169"/>
      <c r="E1163" s="15"/>
    </row>
    <row r="1164" spans="3:5" x14ac:dyDescent="0.25">
      <c r="C1164" s="169"/>
      <c r="D1164" s="169"/>
      <c r="E1164" s="15"/>
    </row>
    <row r="1165" spans="3:5" x14ac:dyDescent="0.25">
      <c r="C1165" s="169"/>
      <c r="D1165" s="169"/>
      <c r="E1165" s="15"/>
    </row>
    <row r="1166" spans="3:5" x14ac:dyDescent="0.25">
      <c r="C1166" s="169"/>
      <c r="D1166" s="169"/>
      <c r="E1166" s="15"/>
    </row>
    <row r="1167" spans="3:5" x14ac:dyDescent="0.25">
      <c r="C1167" s="169"/>
      <c r="D1167" s="169"/>
      <c r="E1167" s="15"/>
    </row>
    <row r="1168" spans="3:5" x14ac:dyDescent="0.25">
      <c r="C1168" s="169"/>
      <c r="D1168" s="169"/>
      <c r="E1168" s="15"/>
    </row>
    <row r="1169" spans="3:5" x14ac:dyDescent="0.25">
      <c r="C1169" s="169"/>
      <c r="D1169" s="169"/>
      <c r="E1169" s="15"/>
    </row>
    <row r="1170" spans="3:5" x14ac:dyDescent="0.25">
      <c r="C1170" s="169"/>
      <c r="D1170" s="169"/>
      <c r="E1170" s="15"/>
    </row>
    <row r="1171" spans="3:5" x14ac:dyDescent="0.25">
      <c r="C1171" s="169"/>
      <c r="D1171" s="169"/>
      <c r="E1171" s="15"/>
    </row>
    <row r="1172" spans="3:5" x14ac:dyDescent="0.25">
      <c r="C1172" s="169"/>
      <c r="D1172" s="169"/>
      <c r="E1172" s="15"/>
    </row>
    <row r="1173" spans="3:5" x14ac:dyDescent="0.25">
      <c r="C1173" s="169"/>
      <c r="D1173" s="169"/>
      <c r="E1173" s="15"/>
    </row>
    <row r="1174" spans="3:5" x14ac:dyDescent="0.25">
      <c r="C1174" s="169"/>
      <c r="D1174" s="169"/>
      <c r="E1174" s="15"/>
    </row>
    <row r="1175" spans="3:5" x14ac:dyDescent="0.25">
      <c r="C1175" s="169"/>
      <c r="D1175" s="169"/>
      <c r="E1175" s="15"/>
    </row>
    <row r="1176" spans="3:5" x14ac:dyDescent="0.25">
      <c r="C1176" s="169"/>
      <c r="D1176" s="169"/>
      <c r="E1176" s="15"/>
    </row>
    <row r="1177" spans="3:5" x14ac:dyDescent="0.25">
      <c r="C1177" s="169"/>
      <c r="D1177" s="169"/>
      <c r="E1177" s="15"/>
    </row>
    <row r="1178" spans="3:5" x14ac:dyDescent="0.25">
      <c r="C1178" s="169"/>
      <c r="D1178" s="169"/>
      <c r="E1178" s="15"/>
    </row>
    <row r="1179" spans="3:5" x14ac:dyDescent="0.25">
      <c r="C1179" s="169"/>
      <c r="D1179" s="169"/>
      <c r="E1179" s="15"/>
    </row>
    <row r="1180" spans="3:5" x14ac:dyDescent="0.25">
      <c r="C1180" s="169"/>
      <c r="D1180" s="169"/>
      <c r="E1180" s="15"/>
    </row>
    <row r="1181" spans="3:5" x14ac:dyDescent="0.25">
      <c r="C1181" s="169"/>
      <c r="D1181" s="169"/>
      <c r="E1181" s="15"/>
    </row>
    <row r="1182" spans="3:5" x14ac:dyDescent="0.25">
      <c r="C1182" s="169"/>
      <c r="D1182" s="169"/>
      <c r="E1182" s="15"/>
    </row>
    <row r="1183" spans="3:5" x14ac:dyDescent="0.25">
      <c r="C1183" s="169"/>
      <c r="D1183" s="169"/>
      <c r="E1183" s="15"/>
    </row>
    <row r="1184" spans="3:5" x14ac:dyDescent="0.25">
      <c r="C1184" s="169"/>
      <c r="D1184" s="169"/>
      <c r="E1184" s="15"/>
    </row>
    <row r="1185" spans="3:5" x14ac:dyDescent="0.25">
      <c r="C1185" s="169"/>
      <c r="D1185" s="169"/>
      <c r="E1185" s="15"/>
    </row>
    <row r="1186" spans="3:5" x14ac:dyDescent="0.25">
      <c r="C1186" s="169"/>
      <c r="D1186" s="169"/>
      <c r="E1186" s="15"/>
    </row>
    <row r="1187" spans="3:5" x14ac:dyDescent="0.25">
      <c r="C1187" s="169"/>
      <c r="D1187" s="169"/>
      <c r="E1187" s="15"/>
    </row>
    <row r="1188" spans="3:5" x14ac:dyDescent="0.25">
      <c r="C1188" s="169"/>
      <c r="D1188" s="169"/>
      <c r="E1188" s="15"/>
    </row>
    <row r="1189" spans="3:5" x14ac:dyDescent="0.25">
      <c r="C1189" s="169"/>
      <c r="D1189" s="169"/>
      <c r="E1189" s="15"/>
    </row>
    <row r="1190" spans="3:5" x14ac:dyDescent="0.25">
      <c r="C1190" s="169"/>
      <c r="D1190" s="169"/>
      <c r="E1190" s="15"/>
    </row>
    <row r="1191" spans="3:5" x14ac:dyDescent="0.25">
      <c r="C1191" s="169"/>
      <c r="D1191" s="169"/>
      <c r="E1191" s="15"/>
    </row>
    <row r="1192" spans="3:5" x14ac:dyDescent="0.25">
      <c r="C1192" s="169"/>
      <c r="D1192" s="169"/>
      <c r="E1192" s="15"/>
    </row>
    <row r="1193" spans="3:5" x14ac:dyDescent="0.25">
      <c r="C1193" s="169"/>
      <c r="D1193" s="169"/>
      <c r="E1193" s="15"/>
    </row>
    <row r="1194" spans="3:5" x14ac:dyDescent="0.25">
      <c r="C1194" s="169"/>
      <c r="D1194" s="169"/>
      <c r="E1194" s="15"/>
    </row>
    <row r="1195" spans="3:5" x14ac:dyDescent="0.25">
      <c r="C1195" s="169"/>
      <c r="D1195" s="169"/>
      <c r="E1195" s="15"/>
    </row>
    <row r="1196" spans="3:5" x14ac:dyDescent="0.25">
      <c r="C1196" s="169"/>
      <c r="D1196" s="169"/>
      <c r="E1196" s="15"/>
    </row>
    <row r="1197" spans="3:5" x14ac:dyDescent="0.25">
      <c r="C1197" s="169"/>
      <c r="D1197" s="169"/>
      <c r="E1197" s="15"/>
    </row>
    <row r="1198" spans="3:5" x14ac:dyDescent="0.25">
      <c r="C1198" s="169"/>
      <c r="D1198" s="169"/>
      <c r="E1198" s="15"/>
    </row>
    <row r="1199" spans="3:5" x14ac:dyDescent="0.25">
      <c r="C1199" s="169"/>
      <c r="D1199" s="169"/>
      <c r="E1199" s="15"/>
    </row>
    <row r="1200" spans="3:5" x14ac:dyDescent="0.25">
      <c r="C1200" s="169"/>
      <c r="D1200" s="169"/>
      <c r="E1200" s="15"/>
    </row>
    <row r="1201" spans="3:5" x14ac:dyDescent="0.25">
      <c r="C1201" s="169"/>
      <c r="D1201" s="169"/>
      <c r="E1201" s="15"/>
    </row>
    <row r="1202" spans="3:5" x14ac:dyDescent="0.25">
      <c r="C1202" s="169"/>
      <c r="D1202" s="169"/>
      <c r="E1202" s="15"/>
    </row>
    <row r="1203" spans="3:5" x14ac:dyDescent="0.25">
      <c r="C1203" s="169"/>
      <c r="D1203" s="169"/>
      <c r="E1203" s="15"/>
    </row>
    <row r="1204" spans="3:5" x14ac:dyDescent="0.25">
      <c r="C1204" s="169"/>
      <c r="D1204" s="169"/>
      <c r="E1204" s="15"/>
    </row>
    <row r="1205" spans="3:5" x14ac:dyDescent="0.25">
      <c r="C1205" s="169"/>
      <c r="D1205" s="169"/>
      <c r="E1205" s="15"/>
    </row>
    <row r="1206" spans="3:5" x14ac:dyDescent="0.25">
      <c r="C1206" s="169"/>
      <c r="D1206" s="169"/>
      <c r="E1206" s="15"/>
    </row>
    <row r="1207" spans="3:5" x14ac:dyDescent="0.25">
      <c r="C1207" s="169"/>
      <c r="D1207" s="169"/>
      <c r="E1207" s="15"/>
    </row>
    <row r="1208" spans="3:5" x14ac:dyDescent="0.25">
      <c r="C1208" s="169"/>
      <c r="D1208" s="169"/>
      <c r="E1208" s="15"/>
    </row>
    <row r="1209" spans="3:5" x14ac:dyDescent="0.25">
      <c r="C1209" s="169"/>
      <c r="D1209" s="169"/>
      <c r="E1209" s="15"/>
    </row>
    <row r="1210" spans="3:5" x14ac:dyDescent="0.25">
      <c r="C1210" s="169"/>
      <c r="D1210" s="169"/>
      <c r="E1210" s="15"/>
    </row>
    <row r="1211" spans="3:5" x14ac:dyDescent="0.25">
      <c r="C1211" s="169"/>
      <c r="D1211" s="169"/>
      <c r="E1211" s="15"/>
    </row>
    <row r="1212" spans="3:5" x14ac:dyDescent="0.25">
      <c r="C1212" s="169"/>
      <c r="D1212" s="169"/>
      <c r="E1212" s="15"/>
    </row>
    <row r="1213" spans="3:5" x14ac:dyDescent="0.25">
      <c r="C1213" s="169"/>
      <c r="D1213" s="169"/>
      <c r="E1213" s="15"/>
    </row>
    <row r="1214" spans="3:5" x14ac:dyDescent="0.25">
      <c r="C1214" s="169"/>
      <c r="D1214" s="169"/>
      <c r="E1214" s="15"/>
    </row>
    <row r="1215" spans="3:5" x14ac:dyDescent="0.25">
      <c r="C1215" s="169"/>
      <c r="D1215" s="169"/>
      <c r="E1215" s="15"/>
    </row>
    <row r="1216" spans="3:5" x14ac:dyDescent="0.25">
      <c r="C1216" s="169"/>
      <c r="D1216" s="169"/>
      <c r="E1216" s="15"/>
    </row>
    <row r="1217" spans="3:5" x14ac:dyDescent="0.25">
      <c r="C1217" s="169"/>
      <c r="D1217" s="169"/>
      <c r="E1217" s="15"/>
    </row>
    <row r="1218" spans="3:5" x14ac:dyDescent="0.25">
      <c r="C1218" s="169"/>
      <c r="D1218" s="169"/>
      <c r="E1218" s="15"/>
    </row>
    <row r="1219" spans="3:5" x14ac:dyDescent="0.25">
      <c r="C1219" s="169"/>
      <c r="D1219" s="169"/>
      <c r="E1219" s="15"/>
    </row>
    <row r="1220" spans="3:5" x14ac:dyDescent="0.25">
      <c r="C1220" s="169"/>
      <c r="D1220" s="169"/>
      <c r="E1220" s="15"/>
    </row>
    <row r="1221" spans="3:5" x14ac:dyDescent="0.25">
      <c r="C1221" s="169"/>
      <c r="D1221" s="169"/>
      <c r="E1221" s="15"/>
    </row>
    <row r="1222" spans="3:5" x14ac:dyDescent="0.25">
      <c r="C1222" s="169"/>
      <c r="D1222" s="169"/>
      <c r="E1222" s="15"/>
    </row>
    <row r="1223" spans="3:5" x14ac:dyDescent="0.25">
      <c r="C1223" s="169"/>
      <c r="D1223" s="169"/>
      <c r="E1223" s="15"/>
    </row>
    <row r="1224" spans="3:5" x14ac:dyDescent="0.25">
      <c r="C1224" s="169"/>
      <c r="D1224" s="169"/>
      <c r="E1224" s="15"/>
    </row>
    <row r="1225" spans="3:5" x14ac:dyDescent="0.25">
      <c r="C1225" s="169"/>
      <c r="D1225" s="169"/>
      <c r="E1225" s="15"/>
    </row>
    <row r="1226" spans="3:5" x14ac:dyDescent="0.25">
      <c r="C1226" s="169"/>
      <c r="D1226" s="169"/>
      <c r="E1226" s="15"/>
    </row>
    <row r="1227" spans="3:5" x14ac:dyDescent="0.25">
      <c r="C1227" s="169"/>
      <c r="D1227" s="169"/>
      <c r="E1227" s="15"/>
    </row>
    <row r="1228" spans="3:5" x14ac:dyDescent="0.25">
      <c r="C1228" s="169"/>
      <c r="D1228" s="169"/>
      <c r="E1228" s="15"/>
    </row>
    <row r="1229" spans="3:5" x14ac:dyDescent="0.25">
      <c r="C1229" s="169"/>
      <c r="D1229" s="169"/>
      <c r="E1229" s="15"/>
    </row>
    <row r="1230" spans="3:5" x14ac:dyDescent="0.25">
      <c r="C1230" s="169"/>
      <c r="D1230" s="169"/>
      <c r="E1230" s="15"/>
    </row>
    <row r="1231" spans="3:5" x14ac:dyDescent="0.25">
      <c r="C1231" s="169"/>
      <c r="D1231" s="169"/>
      <c r="E1231" s="15"/>
    </row>
    <row r="1232" spans="3:5" x14ac:dyDescent="0.25">
      <c r="C1232" s="169"/>
      <c r="D1232" s="169"/>
      <c r="E1232" s="15"/>
    </row>
    <row r="1233" spans="3:5" x14ac:dyDescent="0.25">
      <c r="C1233" s="169"/>
      <c r="D1233" s="169"/>
      <c r="E1233" s="15"/>
    </row>
    <row r="1234" spans="3:5" x14ac:dyDescent="0.25">
      <c r="C1234" s="169"/>
      <c r="D1234" s="169"/>
      <c r="E1234" s="15"/>
    </row>
    <row r="1235" spans="3:5" x14ac:dyDescent="0.25">
      <c r="C1235" s="169"/>
      <c r="D1235" s="169"/>
      <c r="E1235" s="15"/>
    </row>
    <row r="1236" spans="3:5" x14ac:dyDescent="0.25">
      <c r="C1236" s="169"/>
      <c r="D1236" s="169"/>
      <c r="E1236" s="15"/>
    </row>
    <row r="1237" spans="3:5" x14ac:dyDescent="0.25">
      <c r="C1237" s="169"/>
      <c r="D1237" s="169"/>
      <c r="E1237" s="15"/>
    </row>
    <row r="1238" spans="3:5" x14ac:dyDescent="0.25">
      <c r="C1238" s="169"/>
      <c r="D1238" s="169"/>
      <c r="E1238" s="15"/>
    </row>
    <row r="1239" spans="3:5" x14ac:dyDescent="0.25">
      <c r="C1239" s="169"/>
      <c r="D1239" s="169"/>
      <c r="E1239" s="15"/>
    </row>
    <row r="1240" spans="3:5" x14ac:dyDescent="0.25">
      <c r="C1240" s="169"/>
      <c r="D1240" s="169"/>
      <c r="E1240" s="15"/>
    </row>
    <row r="1241" spans="3:5" x14ac:dyDescent="0.25">
      <c r="C1241" s="169"/>
      <c r="D1241" s="169"/>
      <c r="E1241" s="15"/>
    </row>
    <row r="1242" spans="3:5" x14ac:dyDescent="0.25">
      <c r="C1242" s="169"/>
      <c r="D1242" s="169"/>
      <c r="E1242" s="15"/>
    </row>
    <row r="1243" spans="3:5" x14ac:dyDescent="0.25">
      <c r="C1243" s="169"/>
      <c r="D1243" s="169"/>
      <c r="E1243" s="15"/>
    </row>
    <row r="1244" spans="3:5" x14ac:dyDescent="0.25">
      <c r="C1244" s="169"/>
      <c r="D1244" s="169"/>
      <c r="E1244" s="15"/>
    </row>
    <row r="1245" spans="3:5" x14ac:dyDescent="0.25">
      <c r="C1245" s="169"/>
      <c r="D1245" s="169"/>
      <c r="E1245" s="15"/>
    </row>
    <row r="1246" spans="3:5" x14ac:dyDescent="0.25">
      <c r="C1246" s="169"/>
      <c r="D1246" s="169"/>
      <c r="E1246" s="15"/>
    </row>
    <row r="1247" spans="3:5" x14ac:dyDescent="0.25">
      <c r="C1247" s="169"/>
      <c r="D1247" s="169"/>
      <c r="E1247" s="15"/>
    </row>
    <row r="1248" spans="3:5" x14ac:dyDescent="0.25">
      <c r="C1248" s="169"/>
      <c r="D1248" s="169"/>
      <c r="E1248" s="15"/>
    </row>
    <row r="1249" spans="3:5" x14ac:dyDescent="0.25">
      <c r="C1249" s="169"/>
      <c r="D1249" s="169"/>
      <c r="E1249" s="15"/>
    </row>
    <row r="1250" spans="3:5" x14ac:dyDescent="0.25">
      <c r="C1250" s="169"/>
      <c r="D1250" s="169"/>
      <c r="E1250" s="15"/>
    </row>
    <row r="1251" spans="3:5" x14ac:dyDescent="0.25">
      <c r="C1251" s="169"/>
      <c r="D1251" s="169"/>
      <c r="E1251" s="15"/>
    </row>
    <row r="1252" spans="3:5" x14ac:dyDescent="0.25">
      <c r="C1252" s="169"/>
      <c r="D1252" s="169"/>
      <c r="E1252" s="15"/>
    </row>
    <row r="1253" spans="3:5" x14ac:dyDescent="0.25">
      <c r="C1253" s="169"/>
      <c r="D1253" s="169"/>
      <c r="E1253" s="15"/>
    </row>
    <row r="1254" spans="3:5" x14ac:dyDescent="0.25">
      <c r="C1254" s="169"/>
      <c r="D1254" s="169"/>
      <c r="E1254" s="15"/>
    </row>
    <row r="1255" spans="3:5" x14ac:dyDescent="0.25">
      <c r="C1255" s="169"/>
      <c r="D1255" s="169"/>
      <c r="E1255" s="15"/>
    </row>
    <row r="1256" spans="3:5" x14ac:dyDescent="0.25">
      <c r="C1256" s="169"/>
      <c r="D1256" s="169"/>
      <c r="E1256" s="15"/>
    </row>
    <row r="1257" spans="3:5" x14ac:dyDescent="0.25">
      <c r="C1257" s="169"/>
      <c r="D1257" s="169"/>
      <c r="E1257" s="15"/>
    </row>
    <row r="1258" spans="3:5" x14ac:dyDescent="0.25">
      <c r="C1258" s="169"/>
      <c r="D1258" s="169"/>
      <c r="E1258" s="15"/>
    </row>
    <row r="1259" spans="3:5" x14ac:dyDescent="0.25">
      <c r="C1259" s="169"/>
      <c r="D1259" s="169"/>
      <c r="E1259" s="15"/>
    </row>
    <row r="1260" spans="3:5" x14ac:dyDescent="0.25">
      <c r="C1260" s="169"/>
      <c r="D1260" s="169"/>
      <c r="E1260" s="15"/>
    </row>
    <row r="1261" spans="3:5" x14ac:dyDescent="0.25">
      <c r="C1261" s="169"/>
      <c r="D1261" s="169"/>
      <c r="E1261" s="15"/>
    </row>
    <row r="1262" spans="3:5" x14ac:dyDescent="0.25">
      <c r="C1262" s="169"/>
      <c r="D1262" s="169"/>
      <c r="E1262" s="15"/>
    </row>
    <row r="1263" spans="3:5" x14ac:dyDescent="0.25">
      <c r="C1263" s="169"/>
      <c r="D1263" s="169"/>
      <c r="E1263" s="15"/>
    </row>
    <row r="1264" spans="3:5" x14ac:dyDescent="0.25">
      <c r="C1264" s="169"/>
      <c r="D1264" s="169"/>
      <c r="E1264" s="15"/>
    </row>
    <row r="1265" spans="3:5" x14ac:dyDescent="0.25">
      <c r="C1265" s="169"/>
      <c r="D1265" s="169"/>
      <c r="E1265" s="15"/>
    </row>
    <row r="1266" spans="3:5" x14ac:dyDescent="0.25">
      <c r="C1266" s="169"/>
      <c r="D1266" s="169"/>
      <c r="E1266" s="15"/>
    </row>
    <row r="1267" spans="3:5" x14ac:dyDescent="0.25">
      <c r="C1267" s="169"/>
      <c r="D1267" s="169"/>
      <c r="E1267" s="15"/>
    </row>
    <row r="1268" spans="3:5" x14ac:dyDescent="0.25">
      <c r="C1268" s="169"/>
      <c r="D1268" s="169"/>
      <c r="E1268" s="15"/>
    </row>
    <row r="1269" spans="3:5" x14ac:dyDescent="0.25">
      <c r="C1269" s="169"/>
      <c r="D1269" s="169"/>
      <c r="E1269" s="15"/>
    </row>
    <row r="1270" spans="3:5" x14ac:dyDescent="0.25">
      <c r="C1270" s="169"/>
      <c r="D1270" s="169"/>
      <c r="E1270" s="15"/>
    </row>
    <row r="1271" spans="3:5" x14ac:dyDescent="0.25">
      <c r="C1271" s="169"/>
      <c r="D1271" s="169"/>
      <c r="E1271" s="15"/>
    </row>
    <row r="1272" spans="3:5" x14ac:dyDescent="0.25">
      <c r="C1272" s="169"/>
      <c r="D1272" s="169"/>
      <c r="E1272" s="15"/>
    </row>
    <row r="1273" spans="3:5" x14ac:dyDescent="0.25">
      <c r="C1273" s="169"/>
      <c r="D1273" s="169"/>
      <c r="E1273" s="15"/>
    </row>
    <row r="1274" spans="3:5" x14ac:dyDescent="0.25">
      <c r="C1274" s="169"/>
      <c r="D1274" s="169"/>
      <c r="E1274" s="15"/>
    </row>
    <row r="1275" spans="3:5" x14ac:dyDescent="0.25">
      <c r="C1275" s="169"/>
      <c r="D1275" s="169"/>
      <c r="E1275" s="15"/>
    </row>
    <row r="1276" spans="3:5" x14ac:dyDescent="0.25">
      <c r="C1276" s="169"/>
      <c r="D1276" s="169"/>
      <c r="E1276" s="15"/>
    </row>
    <row r="1277" spans="3:5" x14ac:dyDescent="0.25">
      <c r="C1277" s="169"/>
      <c r="D1277" s="169"/>
      <c r="E1277" s="15"/>
    </row>
    <row r="1278" spans="3:5" x14ac:dyDescent="0.25">
      <c r="C1278" s="169"/>
      <c r="D1278" s="169"/>
      <c r="E1278" s="15"/>
    </row>
    <row r="1279" spans="3:5" x14ac:dyDescent="0.25">
      <c r="C1279" s="169"/>
      <c r="D1279" s="169"/>
      <c r="E1279" s="15"/>
    </row>
    <row r="1280" spans="3:5" x14ac:dyDescent="0.25">
      <c r="C1280" s="169"/>
      <c r="D1280" s="169"/>
      <c r="E1280" s="15"/>
    </row>
    <row r="1281" spans="3:5" x14ac:dyDescent="0.25">
      <c r="C1281" s="169"/>
      <c r="D1281" s="169"/>
      <c r="E1281" s="15"/>
    </row>
    <row r="1282" spans="3:5" x14ac:dyDescent="0.25">
      <c r="C1282" s="169"/>
      <c r="D1282" s="169"/>
      <c r="E1282" s="15"/>
    </row>
    <row r="1283" spans="3:5" x14ac:dyDescent="0.25">
      <c r="C1283" s="169"/>
      <c r="D1283" s="169"/>
      <c r="E1283" s="15"/>
    </row>
    <row r="1284" spans="3:5" x14ac:dyDescent="0.25">
      <c r="C1284" s="169"/>
      <c r="D1284" s="169"/>
      <c r="E1284" s="15"/>
    </row>
    <row r="1285" spans="3:5" x14ac:dyDescent="0.25">
      <c r="C1285" s="169"/>
      <c r="D1285" s="169"/>
      <c r="E1285" s="15"/>
    </row>
    <row r="1286" spans="3:5" x14ac:dyDescent="0.25">
      <c r="C1286" s="169"/>
      <c r="D1286" s="169"/>
      <c r="E1286" s="15"/>
    </row>
    <row r="1287" spans="3:5" x14ac:dyDescent="0.25">
      <c r="C1287" s="169"/>
      <c r="D1287" s="169"/>
      <c r="E1287" s="15"/>
    </row>
    <row r="1288" spans="3:5" x14ac:dyDescent="0.25">
      <c r="C1288" s="169"/>
      <c r="D1288" s="169"/>
      <c r="E1288" s="15"/>
    </row>
    <row r="1289" spans="3:5" x14ac:dyDescent="0.25">
      <c r="C1289" s="169"/>
      <c r="D1289" s="169"/>
      <c r="E1289" s="15"/>
    </row>
    <row r="1290" spans="3:5" x14ac:dyDescent="0.25">
      <c r="C1290" s="169"/>
      <c r="D1290" s="169"/>
      <c r="E1290" s="15"/>
    </row>
    <row r="1291" spans="3:5" x14ac:dyDescent="0.25">
      <c r="C1291" s="169"/>
      <c r="D1291" s="169"/>
      <c r="E1291" s="15"/>
    </row>
    <row r="1292" spans="3:5" x14ac:dyDescent="0.25">
      <c r="C1292" s="169"/>
      <c r="D1292" s="169"/>
      <c r="E1292" s="15"/>
    </row>
    <row r="1293" spans="3:5" x14ac:dyDescent="0.25">
      <c r="C1293" s="169"/>
      <c r="D1293" s="169"/>
      <c r="E1293" s="15"/>
    </row>
    <row r="1294" spans="3:5" x14ac:dyDescent="0.25">
      <c r="C1294" s="169"/>
      <c r="D1294" s="169"/>
      <c r="E1294" s="15"/>
    </row>
    <row r="1295" spans="3:5" x14ac:dyDescent="0.25">
      <c r="C1295" s="169"/>
      <c r="D1295" s="169"/>
      <c r="E1295" s="15"/>
    </row>
    <row r="1296" spans="3:5" x14ac:dyDescent="0.25">
      <c r="C1296" s="169"/>
      <c r="D1296" s="169"/>
      <c r="E1296" s="15"/>
    </row>
    <row r="1297" spans="3:5" x14ac:dyDescent="0.25">
      <c r="C1297" s="169"/>
      <c r="D1297" s="169"/>
      <c r="E1297" s="15"/>
    </row>
    <row r="1298" spans="3:5" x14ac:dyDescent="0.25">
      <c r="C1298" s="169"/>
      <c r="D1298" s="169"/>
      <c r="E1298" s="15"/>
    </row>
    <row r="1299" spans="3:5" x14ac:dyDescent="0.25">
      <c r="C1299" s="169"/>
      <c r="D1299" s="169"/>
      <c r="E1299" s="15"/>
    </row>
    <row r="1300" spans="3:5" x14ac:dyDescent="0.25">
      <c r="C1300" s="169"/>
      <c r="D1300" s="169"/>
      <c r="E1300" s="15"/>
    </row>
    <row r="1301" spans="3:5" x14ac:dyDescent="0.25">
      <c r="C1301" s="169"/>
      <c r="D1301" s="169"/>
      <c r="E1301" s="15"/>
    </row>
    <row r="1302" spans="3:5" x14ac:dyDescent="0.25">
      <c r="C1302" s="169"/>
      <c r="D1302" s="169"/>
      <c r="E1302" s="15"/>
    </row>
    <row r="1303" spans="3:5" x14ac:dyDescent="0.25">
      <c r="C1303" s="169"/>
      <c r="D1303" s="169"/>
      <c r="E1303" s="15"/>
    </row>
    <row r="1304" spans="3:5" x14ac:dyDescent="0.25">
      <c r="C1304" s="169"/>
      <c r="D1304" s="169"/>
      <c r="E1304" s="15"/>
    </row>
    <row r="1305" spans="3:5" x14ac:dyDescent="0.25">
      <c r="C1305" s="169"/>
      <c r="D1305" s="169"/>
      <c r="E1305" s="15"/>
    </row>
    <row r="1306" spans="3:5" x14ac:dyDescent="0.25">
      <c r="C1306" s="169"/>
      <c r="D1306" s="169"/>
      <c r="E1306" s="15"/>
    </row>
    <row r="1307" spans="3:5" x14ac:dyDescent="0.25">
      <c r="C1307" s="169"/>
      <c r="D1307" s="169"/>
      <c r="E1307" s="15"/>
    </row>
    <row r="1308" spans="3:5" x14ac:dyDescent="0.25">
      <c r="C1308" s="169"/>
      <c r="D1308" s="169"/>
      <c r="E1308" s="15"/>
    </row>
    <row r="1309" spans="3:5" x14ac:dyDescent="0.25">
      <c r="C1309" s="169"/>
      <c r="D1309" s="169"/>
      <c r="E1309" s="15"/>
    </row>
    <row r="1310" spans="3:5" x14ac:dyDescent="0.25">
      <c r="C1310" s="169"/>
      <c r="D1310" s="169"/>
      <c r="E1310" s="15"/>
    </row>
    <row r="1311" spans="3:5" x14ac:dyDescent="0.25">
      <c r="C1311" s="169"/>
      <c r="D1311" s="169"/>
      <c r="E1311" s="15"/>
    </row>
    <row r="1312" spans="3:5" x14ac:dyDescent="0.25">
      <c r="C1312" s="169"/>
      <c r="D1312" s="169"/>
      <c r="E1312" s="15"/>
    </row>
    <row r="1313" spans="3:5" x14ac:dyDescent="0.25">
      <c r="C1313" s="169"/>
      <c r="D1313" s="169"/>
      <c r="E1313" s="15"/>
    </row>
    <row r="1314" spans="3:5" x14ac:dyDescent="0.25">
      <c r="C1314" s="169"/>
      <c r="D1314" s="169"/>
      <c r="E1314" s="15"/>
    </row>
    <row r="1315" spans="3:5" x14ac:dyDescent="0.25">
      <c r="C1315" s="169"/>
      <c r="D1315" s="169"/>
      <c r="E1315" s="15"/>
    </row>
    <row r="1316" spans="3:5" x14ac:dyDescent="0.25">
      <c r="C1316" s="169"/>
      <c r="D1316" s="169"/>
      <c r="E1316" s="15"/>
    </row>
    <row r="1317" spans="3:5" x14ac:dyDescent="0.25">
      <c r="C1317" s="169"/>
      <c r="D1317" s="169"/>
      <c r="E1317" s="15"/>
    </row>
    <row r="1318" spans="3:5" x14ac:dyDescent="0.25">
      <c r="C1318" s="169"/>
      <c r="D1318" s="169"/>
      <c r="E1318" s="15"/>
    </row>
    <row r="1319" spans="3:5" x14ac:dyDescent="0.25">
      <c r="C1319" s="169"/>
      <c r="D1319" s="169"/>
      <c r="E1319" s="15"/>
    </row>
    <row r="1320" spans="3:5" x14ac:dyDescent="0.25">
      <c r="C1320" s="169"/>
      <c r="D1320" s="169"/>
      <c r="E1320" s="15"/>
    </row>
    <row r="1321" spans="3:5" x14ac:dyDescent="0.25">
      <c r="C1321" s="169"/>
      <c r="D1321" s="169"/>
      <c r="E1321" s="15"/>
    </row>
    <row r="1322" spans="3:5" x14ac:dyDescent="0.25">
      <c r="C1322" s="169"/>
      <c r="D1322" s="169"/>
      <c r="E1322" s="15"/>
    </row>
    <row r="1323" spans="3:5" x14ac:dyDescent="0.25">
      <c r="C1323" s="169"/>
      <c r="D1323" s="169"/>
      <c r="E1323" s="15"/>
    </row>
    <row r="1324" spans="3:5" x14ac:dyDescent="0.25">
      <c r="C1324" s="169"/>
      <c r="D1324" s="169"/>
      <c r="E1324" s="15"/>
    </row>
    <row r="1325" spans="3:5" x14ac:dyDescent="0.25">
      <c r="C1325" s="169"/>
      <c r="D1325" s="169"/>
      <c r="E1325" s="15"/>
    </row>
    <row r="1326" spans="3:5" x14ac:dyDescent="0.25">
      <c r="C1326" s="169"/>
      <c r="D1326" s="169"/>
      <c r="E1326" s="15"/>
    </row>
    <row r="1327" spans="3:5" x14ac:dyDescent="0.25">
      <c r="C1327" s="169"/>
      <c r="D1327" s="169"/>
      <c r="E1327" s="15"/>
    </row>
    <row r="1328" spans="3:5" x14ac:dyDescent="0.25">
      <c r="C1328" s="169"/>
      <c r="D1328" s="169"/>
      <c r="E1328" s="15"/>
    </row>
    <row r="1329" spans="3:5" x14ac:dyDescent="0.25">
      <c r="C1329" s="169"/>
      <c r="D1329" s="169"/>
      <c r="E1329" s="15"/>
    </row>
    <row r="1330" spans="3:5" x14ac:dyDescent="0.25">
      <c r="C1330" s="169"/>
      <c r="D1330" s="169"/>
      <c r="E1330" s="15"/>
    </row>
    <row r="1331" spans="3:5" x14ac:dyDescent="0.25">
      <c r="C1331" s="169"/>
      <c r="D1331" s="169"/>
      <c r="E1331" s="15"/>
    </row>
    <row r="1332" spans="3:5" x14ac:dyDescent="0.25">
      <c r="C1332" s="169"/>
      <c r="D1332" s="169"/>
      <c r="E1332" s="15"/>
    </row>
    <row r="1333" spans="3:5" x14ac:dyDescent="0.25">
      <c r="C1333" s="169"/>
      <c r="D1333" s="169"/>
      <c r="E1333" s="15"/>
    </row>
    <row r="1334" spans="3:5" x14ac:dyDescent="0.25">
      <c r="C1334" s="169"/>
      <c r="D1334" s="169"/>
      <c r="E1334" s="15"/>
    </row>
    <row r="1335" spans="3:5" x14ac:dyDescent="0.25">
      <c r="C1335" s="169"/>
      <c r="D1335" s="169"/>
      <c r="E1335" s="15"/>
    </row>
    <row r="1336" spans="3:5" x14ac:dyDescent="0.25">
      <c r="C1336" s="169"/>
      <c r="D1336" s="169"/>
      <c r="E1336" s="15"/>
    </row>
    <row r="1337" spans="3:5" x14ac:dyDescent="0.25">
      <c r="C1337" s="169"/>
      <c r="D1337" s="169"/>
      <c r="E1337" s="15"/>
    </row>
    <row r="1338" spans="3:5" x14ac:dyDescent="0.25">
      <c r="C1338" s="169"/>
      <c r="D1338" s="169"/>
      <c r="E1338" s="15"/>
    </row>
    <row r="1339" spans="3:5" x14ac:dyDescent="0.25">
      <c r="C1339" s="169"/>
      <c r="D1339" s="169"/>
      <c r="E1339" s="15"/>
    </row>
    <row r="1340" spans="3:5" x14ac:dyDescent="0.25">
      <c r="C1340" s="169"/>
      <c r="D1340" s="169"/>
      <c r="E1340" s="15"/>
    </row>
    <row r="1341" spans="3:5" x14ac:dyDescent="0.25">
      <c r="C1341" s="169"/>
      <c r="D1341" s="169"/>
      <c r="E1341" s="15"/>
    </row>
    <row r="1342" spans="3:5" x14ac:dyDescent="0.25">
      <c r="C1342" s="169"/>
      <c r="D1342" s="169"/>
      <c r="E1342" s="15"/>
    </row>
    <row r="1343" spans="3:5" x14ac:dyDescent="0.25">
      <c r="C1343" s="169"/>
      <c r="D1343" s="169"/>
      <c r="E1343" s="15"/>
    </row>
    <row r="1344" spans="3:5" x14ac:dyDescent="0.25">
      <c r="C1344" s="169"/>
      <c r="D1344" s="169"/>
      <c r="E1344" s="15"/>
    </row>
    <row r="1345" spans="3:5" x14ac:dyDescent="0.25">
      <c r="C1345" s="169"/>
      <c r="D1345" s="169"/>
      <c r="E1345" s="15"/>
    </row>
    <row r="1346" spans="3:5" x14ac:dyDescent="0.25">
      <c r="C1346" s="169"/>
      <c r="D1346" s="169"/>
      <c r="E1346" s="15"/>
    </row>
    <row r="1347" spans="3:5" x14ac:dyDescent="0.25">
      <c r="C1347" s="169"/>
      <c r="D1347" s="169"/>
      <c r="E1347" s="15"/>
    </row>
    <row r="1348" spans="3:5" x14ac:dyDescent="0.25">
      <c r="C1348" s="169"/>
      <c r="D1348" s="169"/>
      <c r="E1348" s="15"/>
    </row>
    <row r="1349" spans="3:5" x14ac:dyDescent="0.25">
      <c r="C1349" s="169"/>
      <c r="D1349" s="169"/>
      <c r="E1349" s="15"/>
    </row>
    <row r="1350" spans="3:5" x14ac:dyDescent="0.25">
      <c r="C1350" s="169"/>
      <c r="D1350" s="169"/>
      <c r="E1350" s="15"/>
    </row>
    <row r="1351" spans="3:5" x14ac:dyDescent="0.25">
      <c r="C1351" s="169"/>
      <c r="D1351" s="169"/>
      <c r="E1351" s="15"/>
    </row>
    <row r="1352" spans="3:5" x14ac:dyDescent="0.25">
      <c r="C1352" s="169"/>
      <c r="D1352" s="169"/>
      <c r="E1352" s="15"/>
    </row>
    <row r="1353" spans="3:5" x14ac:dyDescent="0.25">
      <c r="C1353" s="169"/>
      <c r="D1353" s="169"/>
      <c r="E1353" s="15"/>
    </row>
    <row r="1354" spans="3:5" x14ac:dyDescent="0.25">
      <c r="C1354" s="169"/>
      <c r="D1354" s="169"/>
      <c r="E1354" s="15"/>
    </row>
    <row r="1355" spans="3:5" x14ac:dyDescent="0.25">
      <c r="C1355" s="169"/>
      <c r="D1355" s="169"/>
      <c r="E1355" s="15"/>
    </row>
    <row r="1356" spans="3:5" x14ac:dyDescent="0.25">
      <c r="C1356" s="169"/>
      <c r="D1356" s="169"/>
      <c r="E1356" s="15"/>
    </row>
    <row r="1357" spans="3:5" x14ac:dyDescent="0.25">
      <c r="C1357" s="169"/>
      <c r="D1357" s="169"/>
      <c r="E1357" s="15"/>
    </row>
    <row r="1358" spans="3:5" x14ac:dyDescent="0.25">
      <c r="C1358" s="169"/>
      <c r="D1358" s="169"/>
      <c r="E1358" s="15"/>
    </row>
    <row r="1359" spans="3:5" x14ac:dyDescent="0.25">
      <c r="C1359" s="169"/>
      <c r="D1359" s="169"/>
      <c r="E1359" s="15"/>
    </row>
    <row r="1360" spans="3:5" x14ac:dyDescent="0.25">
      <c r="C1360" s="169"/>
      <c r="D1360" s="169"/>
      <c r="E1360" s="15"/>
    </row>
    <row r="1361" spans="3:5" x14ac:dyDescent="0.25">
      <c r="C1361" s="169"/>
      <c r="D1361" s="169"/>
      <c r="E1361" s="15"/>
    </row>
    <row r="1362" spans="3:5" x14ac:dyDescent="0.25">
      <c r="C1362" s="169"/>
      <c r="D1362" s="169"/>
      <c r="E1362" s="15"/>
    </row>
    <row r="1363" spans="3:5" x14ac:dyDescent="0.25">
      <c r="C1363" s="169"/>
      <c r="D1363" s="169"/>
      <c r="E1363" s="15"/>
    </row>
    <row r="1364" spans="3:5" x14ac:dyDescent="0.25">
      <c r="C1364" s="169"/>
      <c r="D1364" s="169"/>
      <c r="E1364" s="15"/>
    </row>
    <row r="1365" spans="3:5" x14ac:dyDescent="0.25">
      <c r="C1365" s="169"/>
      <c r="D1365" s="169"/>
      <c r="E1365" s="15"/>
    </row>
    <row r="1366" spans="3:5" x14ac:dyDescent="0.25">
      <c r="C1366" s="169"/>
      <c r="D1366" s="169"/>
      <c r="E1366" s="15"/>
    </row>
    <row r="1367" spans="3:5" x14ac:dyDescent="0.25">
      <c r="C1367" s="169"/>
      <c r="D1367" s="169"/>
      <c r="E1367" s="15"/>
    </row>
    <row r="1368" spans="3:5" x14ac:dyDescent="0.25">
      <c r="C1368" s="169"/>
      <c r="D1368" s="169"/>
      <c r="E1368" s="15"/>
    </row>
    <row r="1369" spans="3:5" x14ac:dyDescent="0.25">
      <c r="C1369" s="169"/>
      <c r="D1369" s="169"/>
      <c r="E1369" s="15"/>
    </row>
    <row r="1370" spans="3:5" x14ac:dyDescent="0.25">
      <c r="C1370" s="169"/>
      <c r="D1370" s="169"/>
      <c r="E1370" s="15"/>
    </row>
    <row r="1371" spans="3:5" x14ac:dyDescent="0.25">
      <c r="C1371" s="169"/>
      <c r="D1371" s="169"/>
      <c r="E1371" s="15"/>
    </row>
    <row r="1372" spans="3:5" x14ac:dyDescent="0.25">
      <c r="C1372" s="169"/>
      <c r="D1372" s="169"/>
      <c r="E1372" s="15"/>
    </row>
    <row r="1373" spans="3:5" x14ac:dyDescent="0.25">
      <c r="C1373" s="169"/>
      <c r="D1373" s="169"/>
      <c r="E1373" s="15"/>
    </row>
    <row r="1374" spans="3:5" x14ac:dyDescent="0.25">
      <c r="C1374" s="169"/>
      <c r="D1374" s="169"/>
      <c r="E1374" s="15"/>
    </row>
    <row r="1375" spans="3:5" x14ac:dyDescent="0.25">
      <c r="C1375" s="169"/>
      <c r="D1375" s="169"/>
      <c r="E1375" s="15"/>
    </row>
    <row r="1376" spans="3:5" x14ac:dyDescent="0.25">
      <c r="C1376" s="169"/>
      <c r="D1376" s="169"/>
      <c r="E1376" s="15"/>
    </row>
    <row r="1377" spans="3:5" x14ac:dyDescent="0.25">
      <c r="C1377" s="169"/>
      <c r="D1377" s="169"/>
      <c r="E1377" s="15"/>
    </row>
    <row r="1378" spans="3:5" x14ac:dyDescent="0.25">
      <c r="C1378" s="169"/>
      <c r="D1378" s="169"/>
      <c r="E1378" s="15"/>
    </row>
    <row r="1379" spans="3:5" x14ac:dyDescent="0.25">
      <c r="C1379" s="169"/>
      <c r="D1379" s="169"/>
      <c r="E1379" s="15"/>
    </row>
    <row r="1380" spans="3:5" x14ac:dyDescent="0.25">
      <c r="C1380" s="169"/>
      <c r="D1380" s="169"/>
      <c r="E1380" s="15"/>
    </row>
    <row r="1381" spans="3:5" x14ac:dyDescent="0.25">
      <c r="C1381" s="169"/>
      <c r="D1381" s="169"/>
      <c r="E1381" s="15"/>
    </row>
    <row r="1382" spans="3:5" x14ac:dyDescent="0.25">
      <c r="C1382" s="169"/>
      <c r="D1382" s="169"/>
      <c r="E1382" s="15"/>
    </row>
    <row r="1383" spans="3:5" x14ac:dyDescent="0.25">
      <c r="C1383" s="169"/>
      <c r="D1383" s="169"/>
      <c r="E1383" s="15"/>
    </row>
    <row r="1384" spans="3:5" x14ac:dyDescent="0.25">
      <c r="C1384" s="169"/>
      <c r="D1384" s="169"/>
      <c r="E1384" s="15"/>
    </row>
    <row r="1385" spans="3:5" x14ac:dyDescent="0.25">
      <c r="C1385" s="169"/>
      <c r="D1385" s="169"/>
      <c r="E1385" s="15"/>
    </row>
    <row r="1386" spans="3:5" x14ac:dyDescent="0.25">
      <c r="C1386" s="169"/>
      <c r="D1386" s="169"/>
      <c r="E1386" s="15"/>
    </row>
    <row r="1387" spans="3:5" x14ac:dyDescent="0.25">
      <c r="C1387" s="169"/>
      <c r="D1387" s="169"/>
      <c r="E1387" s="15"/>
    </row>
    <row r="1388" spans="3:5" x14ac:dyDescent="0.25">
      <c r="C1388" s="169"/>
      <c r="D1388" s="169"/>
      <c r="E1388" s="15"/>
    </row>
    <row r="1389" spans="3:5" x14ac:dyDescent="0.25">
      <c r="C1389" s="169"/>
      <c r="D1389" s="169"/>
      <c r="E1389" s="15"/>
    </row>
    <row r="1390" spans="3:5" x14ac:dyDescent="0.25">
      <c r="C1390" s="169"/>
      <c r="D1390" s="169"/>
      <c r="E1390" s="15"/>
    </row>
    <row r="1391" spans="3:5" x14ac:dyDescent="0.25">
      <c r="C1391" s="169"/>
      <c r="D1391" s="169"/>
      <c r="E1391" s="15"/>
    </row>
    <row r="1392" spans="3:5" x14ac:dyDescent="0.25">
      <c r="C1392" s="169"/>
      <c r="D1392" s="169"/>
      <c r="E1392" s="15"/>
    </row>
    <row r="1393" spans="3:5" x14ac:dyDescent="0.25">
      <c r="C1393" s="169"/>
      <c r="D1393" s="169"/>
      <c r="E1393" s="15"/>
    </row>
    <row r="1394" spans="3:5" x14ac:dyDescent="0.25">
      <c r="C1394" s="169"/>
      <c r="D1394" s="169"/>
      <c r="E1394" s="15"/>
    </row>
    <row r="1395" spans="3:5" x14ac:dyDescent="0.25">
      <c r="C1395" s="169"/>
      <c r="D1395" s="169"/>
      <c r="E1395" s="15"/>
    </row>
    <row r="1396" spans="3:5" x14ac:dyDescent="0.25">
      <c r="C1396" s="169"/>
      <c r="D1396" s="169"/>
      <c r="E1396" s="15"/>
    </row>
    <row r="1397" spans="3:5" x14ac:dyDescent="0.25">
      <c r="C1397" s="169"/>
      <c r="D1397" s="169"/>
      <c r="E1397" s="15"/>
    </row>
    <row r="1398" spans="3:5" x14ac:dyDescent="0.25">
      <c r="C1398" s="169"/>
      <c r="D1398" s="169"/>
      <c r="E1398" s="15"/>
    </row>
    <row r="1399" spans="3:5" x14ac:dyDescent="0.25">
      <c r="C1399" s="169"/>
      <c r="D1399" s="169"/>
      <c r="E1399" s="15"/>
    </row>
    <row r="1400" spans="3:5" x14ac:dyDescent="0.25">
      <c r="C1400" s="169"/>
      <c r="D1400" s="169"/>
      <c r="E1400" s="15"/>
    </row>
    <row r="1401" spans="3:5" x14ac:dyDescent="0.25">
      <c r="C1401" s="169"/>
      <c r="D1401" s="169"/>
      <c r="E1401" s="15"/>
    </row>
    <row r="1402" spans="3:5" x14ac:dyDescent="0.25">
      <c r="C1402" s="169"/>
      <c r="D1402" s="169"/>
      <c r="E1402" s="15"/>
    </row>
    <row r="1403" spans="3:5" x14ac:dyDescent="0.25">
      <c r="C1403" s="169"/>
      <c r="D1403" s="169"/>
      <c r="E1403" s="15"/>
    </row>
    <row r="1404" spans="3:5" x14ac:dyDescent="0.25">
      <c r="C1404" s="169"/>
      <c r="D1404" s="169"/>
      <c r="E1404" s="15"/>
    </row>
    <row r="1405" spans="3:5" x14ac:dyDescent="0.25">
      <c r="C1405" s="169"/>
      <c r="D1405" s="169"/>
      <c r="E1405" s="15"/>
    </row>
    <row r="1406" spans="3:5" x14ac:dyDescent="0.25">
      <c r="C1406" s="169"/>
      <c r="D1406" s="169"/>
      <c r="E1406" s="15"/>
    </row>
    <row r="1407" spans="3:5" x14ac:dyDescent="0.25">
      <c r="C1407" s="169"/>
      <c r="D1407" s="169"/>
      <c r="E1407" s="15"/>
    </row>
    <row r="1408" spans="3:5" x14ac:dyDescent="0.25">
      <c r="C1408" s="169"/>
      <c r="D1408" s="169"/>
      <c r="E1408" s="15"/>
    </row>
    <row r="1409" spans="3:5" x14ac:dyDescent="0.25">
      <c r="C1409" s="169"/>
      <c r="D1409" s="169"/>
      <c r="E1409" s="15"/>
    </row>
    <row r="1410" spans="3:5" x14ac:dyDescent="0.25">
      <c r="C1410" s="169"/>
      <c r="D1410" s="169"/>
      <c r="E1410" s="15"/>
    </row>
    <row r="1411" spans="3:5" x14ac:dyDescent="0.25">
      <c r="C1411" s="169"/>
      <c r="D1411" s="169"/>
      <c r="E1411" s="15"/>
    </row>
    <row r="1412" spans="3:5" x14ac:dyDescent="0.25">
      <c r="C1412" s="169"/>
      <c r="D1412" s="169"/>
      <c r="E1412" s="15"/>
    </row>
    <row r="1413" spans="3:5" x14ac:dyDescent="0.25">
      <c r="C1413" s="169"/>
      <c r="D1413" s="169"/>
      <c r="E1413" s="15"/>
    </row>
    <row r="1414" spans="3:5" x14ac:dyDescent="0.25">
      <c r="C1414" s="169"/>
      <c r="D1414" s="169"/>
      <c r="E1414" s="15"/>
    </row>
    <row r="1415" spans="3:5" x14ac:dyDescent="0.25">
      <c r="C1415" s="169"/>
      <c r="D1415" s="169"/>
      <c r="E1415" s="15"/>
    </row>
    <row r="1416" spans="3:5" x14ac:dyDescent="0.25">
      <c r="C1416" s="169"/>
      <c r="D1416" s="169"/>
      <c r="E1416" s="15"/>
    </row>
    <row r="1417" spans="3:5" x14ac:dyDescent="0.25">
      <c r="C1417" s="169"/>
      <c r="D1417" s="169"/>
      <c r="E1417" s="15"/>
    </row>
    <row r="1418" spans="3:5" x14ac:dyDescent="0.25">
      <c r="C1418" s="169"/>
      <c r="D1418" s="169"/>
      <c r="E1418" s="15"/>
    </row>
    <row r="1419" spans="3:5" x14ac:dyDescent="0.25">
      <c r="C1419" s="169"/>
      <c r="D1419" s="169"/>
      <c r="E1419" s="15"/>
    </row>
    <row r="1420" spans="3:5" x14ac:dyDescent="0.25">
      <c r="C1420" s="169"/>
      <c r="D1420" s="169"/>
      <c r="E1420" s="15"/>
    </row>
    <row r="1421" spans="3:5" x14ac:dyDescent="0.25">
      <c r="C1421" s="169"/>
      <c r="D1421" s="169"/>
      <c r="E1421" s="15"/>
    </row>
    <row r="1422" spans="3:5" x14ac:dyDescent="0.25">
      <c r="C1422" s="169"/>
      <c r="D1422" s="169"/>
      <c r="E1422" s="15"/>
    </row>
    <row r="1423" spans="3:5" x14ac:dyDescent="0.25">
      <c r="C1423" s="169"/>
      <c r="D1423" s="169"/>
      <c r="E1423" s="15"/>
    </row>
    <row r="1424" spans="3:5" x14ac:dyDescent="0.25">
      <c r="C1424" s="169"/>
      <c r="D1424" s="169"/>
      <c r="E1424" s="15"/>
    </row>
    <row r="1425" spans="3:5" x14ac:dyDescent="0.25">
      <c r="C1425" s="169"/>
      <c r="D1425" s="169"/>
      <c r="E1425" s="15"/>
    </row>
    <row r="1426" spans="3:5" x14ac:dyDescent="0.25">
      <c r="C1426" s="169"/>
      <c r="D1426" s="169"/>
      <c r="E1426" s="15"/>
    </row>
    <row r="1427" spans="3:5" x14ac:dyDescent="0.25">
      <c r="C1427" s="169"/>
      <c r="D1427" s="169"/>
      <c r="E1427" s="15"/>
    </row>
    <row r="1428" spans="3:5" x14ac:dyDescent="0.25">
      <c r="C1428" s="169"/>
      <c r="D1428" s="169"/>
      <c r="E1428" s="15"/>
    </row>
    <row r="1429" spans="3:5" x14ac:dyDescent="0.25">
      <c r="C1429" s="169"/>
      <c r="D1429" s="169"/>
      <c r="E1429" s="15"/>
    </row>
    <row r="1430" spans="3:5" x14ac:dyDescent="0.25">
      <c r="C1430" s="169"/>
      <c r="D1430" s="169"/>
      <c r="E1430" s="15"/>
    </row>
    <row r="1431" spans="3:5" x14ac:dyDescent="0.25">
      <c r="C1431" s="169"/>
      <c r="D1431" s="169"/>
      <c r="E1431" s="15"/>
    </row>
    <row r="1432" spans="3:5" x14ac:dyDescent="0.25">
      <c r="C1432" s="169"/>
      <c r="D1432" s="169"/>
      <c r="E1432" s="15"/>
    </row>
    <row r="1433" spans="3:5" x14ac:dyDescent="0.25">
      <c r="C1433" s="169"/>
      <c r="D1433" s="169"/>
      <c r="E1433" s="15"/>
    </row>
    <row r="1434" spans="3:5" x14ac:dyDescent="0.25">
      <c r="C1434" s="169"/>
      <c r="D1434" s="169"/>
      <c r="E1434" s="15"/>
    </row>
    <row r="1435" spans="3:5" x14ac:dyDescent="0.25">
      <c r="C1435" s="169"/>
      <c r="D1435" s="169"/>
      <c r="E1435" s="15"/>
    </row>
    <row r="1436" spans="3:5" x14ac:dyDescent="0.25">
      <c r="C1436" s="169"/>
      <c r="D1436" s="169"/>
      <c r="E1436" s="15"/>
    </row>
    <row r="1437" spans="3:5" x14ac:dyDescent="0.25">
      <c r="C1437" s="169"/>
      <c r="D1437" s="169"/>
      <c r="E1437" s="15"/>
    </row>
    <row r="1438" spans="3:5" x14ac:dyDescent="0.25">
      <c r="C1438" s="169"/>
      <c r="D1438" s="169"/>
      <c r="E1438" s="15"/>
    </row>
    <row r="1439" spans="3:5" x14ac:dyDescent="0.25">
      <c r="C1439" s="169"/>
      <c r="D1439" s="169"/>
      <c r="E1439" s="15"/>
    </row>
    <row r="1440" spans="3:5" x14ac:dyDescent="0.25">
      <c r="C1440" s="169"/>
      <c r="D1440" s="169"/>
      <c r="E1440" s="15"/>
    </row>
    <row r="1441" spans="3:5" x14ac:dyDescent="0.25">
      <c r="C1441" s="169"/>
      <c r="D1441" s="169"/>
      <c r="E1441" s="15"/>
    </row>
    <row r="1442" spans="3:5" x14ac:dyDescent="0.25">
      <c r="C1442" s="169"/>
      <c r="D1442" s="169"/>
      <c r="E1442" s="15"/>
    </row>
    <row r="1443" spans="3:5" x14ac:dyDescent="0.25">
      <c r="C1443" s="169"/>
      <c r="D1443" s="169"/>
      <c r="E1443" s="15"/>
    </row>
    <row r="1444" spans="3:5" x14ac:dyDescent="0.25">
      <c r="C1444" s="169"/>
      <c r="D1444" s="169"/>
      <c r="E1444" s="15"/>
    </row>
    <row r="1445" spans="3:5" x14ac:dyDescent="0.25">
      <c r="C1445" s="169"/>
      <c r="D1445" s="169"/>
      <c r="E1445" s="15"/>
    </row>
    <row r="1446" spans="3:5" x14ac:dyDescent="0.25">
      <c r="C1446" s="169"/>
      <c r="D1446" s="169"/>
      <c r="E1446" s="15"/>
    </row>
    <row r="1447" spans="3:5" x14ac:dyDescent="0.25">
      <c r="C1447" s="169"/>
      <c r="D1447" s="169"/>
      <c r="E1447" s="15"/>
    </row>
    <row r="1448" spans="3:5" x14ac:dyDescent="0.25">
      <c r="C1448" s="169"/>
      <c r="D1448" s="169"/>
      <c r="E1448" s="15"/>
    </row>
    <row r="1449" spans="3:5" x14ac:dyDescent="0.25">
      <c r="C1449" s="169"/>
      <c r="D1449" s="169"/>
      <c r="E1449" s="15"/>
    </row>
    <row r="1450" spans="3:5" x14ac:dyDescent="0.25">
      <c r="C1450" s="169"/>
      <c r="D1450" s="169"/>
      <c r="E1450" s="15"/>
    </row>
    <row r="1451" spans="3:5" x14ac:dyDescent="0.25">
      <c r="C1451" s="169"/>
      <c r="D1451" s="169"/>
      <c r="E1451" s="15"/>
    </row>
    <row r="1452" spans="3:5" x14ac:dyDescent="0.25">
      <c r="C1452" s="169"/>
      <c r="D1452" s="169"/>
      <c r="E1452" s="15"/>
    </row>
    <row r="1453" spans="3:5" x14ac:dyDescent="0.25">
      <c r="C1453" s="169"/>
      <c r="D1453" s="169"/>
      <c r="E1453" s="15"/>
    </row>
    <row r="1454" spans="3:5" x14ac:dyDescent="0.25">
      <c r="C1454" s="169"/>
      <c r="D1454" s="169"/>
      <c r="E1454" s="15"/>
    </row>
    <row r="1455" spans="3:5" x14ac:dyDescent="0.25">
      <c r="C1455" s="169"/>
      <c r="D1455" s="169"/>
      <c r="E1455" s="15"/>
    </row>
    <row r="1456" spans="3:5" x14ac:dyDescent="0.25">
      <c r="C1456" s="169"/>
      <c r="D1456" s="169"/>
      <c r="E1456" s="15"/>
    </row>
    <row r="1457" spans="3:5" x14ac:dyDescent="0.25">
      <c r="C1457" s="169"/>
      <c r="D1457" s="169"/>
      <c r="E1457" s="15"/>
    </row>
    <row r="1458" spans="3:5" x14ac:dyDescent="0.25">
      <c r="C1458" s="169"/>
      <c r="D1458" s="169"/>
      <c r="E1458" s="15"/>
    </row>
    <row r="1459" spans="3:5" x14ac:dyDescent="0.25">
      <c r="C1459" s="169"/>
      <c r="D1459" s="169"/>
      <c r="E1459" s="15"/>
    </row>
    <row r="1460" spans="3:5" x14ac:dyDescent="0.25">
      <c r="C1460" s="169"/>
      <c r="D1460" s="169"/>
      <c r="E1460" s="15"/>
    </row>
    <row r="1461" spans="3:5" x14ac:dyDescent="0.25">
      <c r="C1461" s="169"/>
      <c r="D1461" s="169"/>
      <c r="E1461" s="15"/>
    </row>
    <row r="1462" spans="3:5" x14ac:dyDescent="0.25">
      <c r="C1462" s="169"/>
      <c r="D1462" s="169"/>
      <c r="E1462" s="15"/>
    </row>
    <row r="1463" spans="3:5" x14ac:dyDescent="0.25">
      <c r="C1463" s="169"/>
      <c r="D1463" s="169"/>
      <c r="E1463" s="15"/>
    </row>
    <row r="1464" spans="3:5" x14ac:dyDescent="0.25">
      <c r="C1464" s="169"/>
      <c r="D1464" s="169"/>
      <c r="E1464" s="15"/>
    </row>
    <row r="1465" spans="3:5" x14ac:dyDescent="0.25">
      <c r="C1465" s="169"/>
      <c r="D1465" s="169"/>
      <c r="E1465" s="15"/>
    </row>
    <row r="1466" spans="3:5" x14ac:dyDescent="0.25">
      <c r="C1466" s="169"/>
      <c r="D1466" s="169"/>
      <c r="E1466" s="15"/>
    </row>
    <row r="1467" spans="3:5" x14ac:dyDescent="0.25">
      <c r="C1467" s="169"/>
      <c r="D1467" s="169"/>
      <c r="E1467" s="15"/>
    </row>
    <row r="1468" spans="3:5" x14ac:dyDescent="0.25">
      <c r="C1468" s="169"/>
      <c r="D1468" s="169"/>
      <c r="E1468" s="15"/>
    </row>
    <row r="1469" spans="3:5" x14ac:dyDescent="0.25">
      <c r="C1469" s="169"/>
      <c r="D1469" s="169"/>
      <c r="E1469" s="15"/>
    </row>
    <row r="1470" spans="3:5" x14ac:dyDescent="0.25">
      <c r="C1470" s="169"/>
      <c r="D1470" s="169"/>
      <c r="E1470" s="15"/>
    </row>
    <row r="1471" spans="3:5" x14ac:dyDescent="0.25">
      <c r="C1471" s="169"/>
      <c r="D1471" s="169"/>
      <c r="E1471" s="15"/>
    </row>
    <row r="1472" spans="3:5" x14ac:dyDescent="0.25">
      <c r="C1472" s="169"/>
      <c r="D1472" s="169"/>
      <c r="E1472" s="15"/>
    </row>
    <row r="1473" spans="3:5" x14ac:dyDescent="0.25">
      <c r="C1473" s="169"/>
      <c r="D1473" s="169"/>
      <c r="E1473" s="15"/>
    </row>
    <row r="1474" spans="3:5" x14ac:dyDescent="0.25">
      <c r="C1474" s="169"/>
      <c r="D1474" s="169"/>
      <c r="E1474" s="15"/>
    </row>
    <row r="1475" spans="3:5" x14ac:dyDescent="0.25">
      <c r="C1475" s="169"/>
      <c r="D1475" s="169"/>
      <c r="E1475" s="15"/>
    </row>
    <row r="1476" spans="3:5" x14ac:dyDescent="0.25">
      <c r="C1476" s="169"/>
      <c r="D1476" s="169"/>
      <c r="E1476" s="15"/>
    </row>
    <row r="1477" spans="3:5" x14ac:dyDescent="0.25">
      <c r="C1477" s="169"/>
      <c r="D1477" s="169"/>
      <c r="E1477" s="15"/>
    </row>
    <row r="1478" spans="3:5" x14ac:dyDescent="0.25">
      <c r="C1478" s="169"/>
      <c r="D1478" s="169"/>
      <c r="E1478" s="15"/>
    </row>
    <row r="1479" spans="3:5" x14ac:dyDescent="0.25">
      <c r="C1479" s="169"/>
      <c r="D1479" s="169"/>
      <c r="E1479" s="15"/>
    </row>
    <row r="1480" spans="3:5" x14ac:dyDescent="0.25">
      <c r="C1480" s="169"/>
      <c r="D1480" s="169"/>
      <c r="E1480" s="15"/>
    </row>
    <row r="1481" spans="3:5" x14ac:dyDescent="0.25">
      <c r="C1481" s="169"/>
      <c r="D1481" s="169"/>
      <c r="E1481" s="15"/>
    </row>
    <row r="1482" spans="3:5" x14ac:dyDescent="0.25">
      <c r="C1482" s="169"/>
      <c r="D1482" s="169"/>
      <c r="E1482" s="15"/>
    </row>
    <row r="1483" spans="3:5" x14ac:dyDescent="0.25">
      <c r="C1483" s="169"/>
      <c r="D1483" s="169"/>
      <c r="E1483" s="15"/>
    </row>
    <row r="1484" spans="3:5" x14ac:dyDescent="0.25">
      <c r="C1484" s="169"/>
      <c r="D1484" s="169"/>
      <c r="E1484" s="15"/>
    </row>
    <row r="1485" spans="3:5" x14ac:dyDescent="0.25">
      <c r="C1485" s="169"/>
      <c r="D1485" s="169"/>
      <c r="E1485" s="15"/>
    </row>
    <row r="1486" spans="3:5" x14ac:dyDescent="0.25">
      <c r="C1486" s="169"/>
      <c r="D1486" s="169"/>
      <c r="E1486" s="15"/>
    </row>
    <row r="1487" spans="3:5" x14ac:dyDescent="0.25">
      <c r="C1487" s="169"/>
      <c r="D1487" s="169"/>
      <c r="E1487" s="15"/>
    </row>
    <row r="1488" spans="3:5" x14ac:dyDescent="0.25">
      <c r="C1488" s="169"/>
      <c r="D1488" s="169"/>
      <c r="E1488" s="15"/>
    </row>
    <row r="1489" spans="3:5" x14ac:dyDescent="0.25">
      <c r="C1489" s="169"/>
      <c r="D1489" s="169"/>
      <c r="E1489" s="15"/>
    </row>
    <row r="1490" spans="3:5" x14ac:dyDescent="0.25">
      <c r="C1490" s="169"/>
      <c r="D1490" s="169"/>
      <c r="E1490" s="15"/>
    </row>
    <row r="1491" spans="3:5" x14ac:dyDescent="0.25">
      <c r="C1491" s="169"/>
      <c r="D1491" s="169"/>
      <c r="E1491" s="15"/>
    </row>
    <row r="1492" spans="3:5" x14ac:dyDescent="0.25">
      <c r="C1492" s="169"/>
      <c r="D1492" s="169"/>
      <c r="E1492" s="15"/>
    </row>
    <row r="1493" spans="3:5" x14ac:dyDescent="0.25">
      <c r="C1493" s="169"/>
      <c r="D1493" s="169"/>
      <c r="E1493" s="15"/>
    </row>
    <row r="1494" spans="3:5" x14ac:dyDescent="0.25">
      <c r="C1494" s="169"/>
      <c r="D1494" s="169"/>
      <c r="E1494" s="15"/>
    </row>
    <row r="1495" spans="3:5" x14ac:dyDescent="0.25">
      <c r="C1495" s="169"/>
      <c r="D1495" s="169"/>
      <c r="E1495" s="15"/>
    </row>
    <row r="1496" spans="3:5" x14ac:dyDescent="0.25">
      <c r="C1496" s="169"/>
      <c r="D1496" s="169"/>
      <c r="E1496" s="15"/>
    </row>
    <row r="1497" spans="3:5" x14ac:dyDescent="0.25">
      <c r="C1497" s="169"/>
      <c r="D1497" s="169"/>
      <c r="E1497" s="15"/>
    </row>
    <row r="1498" spans="3:5" x14ac:dyDescent="0.25">
      <c r="C1498" s="169"/>
      <c r="D1498" s="169"/>
      <c r="E1498" s="15"/>
    </row>
    <row r="1499" spans="3:5" x14ac:dyDescent="0.25">
      <c r="C1499" s="169"/>
      <c r="D1499" s="169"/>
      <c r="E1499" s="15"/>
    </row>
    <row r="1500" spans="3:5" x14ac:dyDescent="0.25">
      <c r="C1500" s="169"/>
      <c r="D1500" s="169"/>
      <c r="E1500" s="15"/>
    </row>
    <row r="1501" spans="3:5" x14ac:dyDescent="0.25">
      <c r="C1501" s="169"/>
      <c r="D1501" s="169"/>
      <c r="E1501" s="15"/>
    </row>
    <row r="1502" spans="3:5" x14ac:dyDescent="0.25">
      <c r="C1502" s="169"/>
      <c r="D1502" s="169"/>
      <c r="E1502" s="15"/>
    </row>
    <row r="1503" spans="3:5" x14ac:dyDescent="0.25">
      <c r="C1503" s="169"/>
      <c r="D1503" s="169"/>
      <c r="E1503" s="15"/>
    </row>
    <row r="1504" spans="3:5" x14ac:dyDescent="0.25">
      <c r="C1504" s="169"/>
      <c r="D1504" s="169"/>
      <c r="E1504" s="15"/>
    </row>
    <row r="1505" spans="3:5" x14ac:dyDescent="0.25">
      <c r="C1505" s="169"/>
      <c r="D1505" s="169"/>
      <c r="E1505" s="15"/>
    </row>
    <row r="1506" spans="3:5" x14ac:dyDescent="0.25">
      <c r="C1506" s="169"/>
      <c r="D1506" s="169"/>
      <c r="E1506" s="15"/>
    </row>
    <row r="1507" spans="3:5" x14ac:dyDescent="0.25">
      <c r="C1507" s="169"/>
      <c r="D1507" s="169"/>
      <c r="E1507" s="15"/>
    </row>
    <row r="1508" spans="3:5" x14ac:dyDescent="0.25">
      <c r="C1508" s="169"/>
      <c r="D1508" s="169"/>
      <c r="E1508" s="15"/>
    </row>
    <row r="1509" spans="3:5" x14ac:dyDescent="0.25">
      <c r="C1509" s="169"/>
      <c r="D1509" s="169"/>
      <c r="E1509" s="15"/>
    </row>
    <row r="1510" spans="3:5" x14ac:dyDescent="0.25">
      <c r="C1510" s="169"/>
      <c r="D1510" s="169"/>
      <c r="E1510" s="15"/>
    </row>
    <row r="1511" spans="3:5" x14ac:dyDescent="0.25">
      <c r="C1511" s="169"/>
      <c r="D1511" s="169"/>
      <c r="E1511" s="15"/>
    </row>
    <row r="1512" spans="3:5" x14ac:dyDescent="0.25">
      <c r="C1512" s="169"/>
      <c r="D1512" s="169"/>
      <c r="E1512" s="15"/>
    </row>
    <row r="1513" spans="3:5" x14ac:dyDescent="0.25">
      <c r="C1513" s="169"/>
      <c r="D1513" s="169"/>
      <c r="E1513" s="15"/>
    </row>
    <row r="1514" spans="3:5" x14ac:dyDescent="0.25">
      <c r="C1514" s="169"/>
      <c r="D1514" s="169"/>
      <c r="E1514" s="15"/>
    </row>
    <row r="1515" spans="3:5" x14ac:dyDescent="0.25">
      <c r="C1515" s="169"/>
      <c r="D1515" s="169"/>
      <c r="E1515" s="15"/>
    </row>
    <row r="1516" spans="3:5" x14ac:dyDescent="0.25">
      <c r="C1516" s="169"/>
      <c r="D1516" s="169"/>
      <c r="E1516" s="15"/>
    </row>
    <row r="1517" spans="3:5" x14ac:dyDescent="0.25">
      <c r="C1517" s="169"/>
      <c r="D1517" s="169"/>
      <c r="E1517" s="15"/>
    </row>
    <row r="1518" spans="3:5" x14ac:dyDescent="0.25">
      <c r="C1518" s="169"/>
      <c r="D1518" s="169"/>
      <c r="E1518" s="15"/>
    </row>
    <row r="1519" spans="3:5" x14ac:dyDescent="0.25">
      <c r="C1519" s="169"/>
      <c r="D1519" s="169"/>
      <c r="E1519" s="15"/>
    </row>
    <row r="1520" spans="3:5" x14ac:dyDescent="0.25">
      <c r="C1520" s="169"/>
      <c r="D1520" s="169"/>
      <c r="E1520" s="15"/>
    </row>
    <row r="1521" spans="3:5" x14ac:dyDescent="0.25">
      <c r="C1521" s="169"/>
      <c r="D1521" s="169"/>
      <c r="E1521" s="15"/>
    </row>
    <row r="1522" spans="3:5" x14ac:dyDescent="0.25">
      <c r="C1522" s="169"/>
      <c r="D1522" s="169"/>
      <c r="E1522" s="15"/>
    </row>
    <row r="1523" spans="3:5" x14ac:dyDescent="0.25">
      <c r="C1523" s="169"/>
      <c r="D1523" s="169"/>
      <c r="E1523" s="15"/>
    </row>
    <row r="1524" spans="3:5" x14ac:dyDescent="0.25">
      <c r="C1524" s="169"/>
      <c r="D1524" s="169"/>
      <c r="E1524" s="15"/>
    </row>
    <row r="1525" spans="3:5" x14ac:dyDescent="0.25">
      <c r="C1525" s="169"/>
      <c r="D1525" s="169"/>
      <c r="E1525" s="15"/>
    </row>
    <row r="1526" spans="3:5" x14ac:dyDescent="0.25">
      <c r="C1526" s="169"/>
      <c r="D1526" s="169"/>
      <c r="E1526" s="15"/>
    </row>
    <row r="1527" spans="3:5" x14ac:dyDescent="0.25">
      <c r="C1527" s="169"/>
      <c r="D1527" s="169"/>
      <c r="E1527" s="15"/>
    </row>
    <row r="1528" spans="3:5" x14ac:dyDescent="0.25">
      <c r="C1528" s="169"/>
      <c r="D1528" s="169"/>
      <c r="E1528" s="15"/>
    </row>
    <row r="1529" spans="3:5" x14ac:dyDescent="0.25">
      <c r="C1529" s="169"/>
      <c r="D1529" s="169"/>
      <c r="E1529" s="15"/>
    </row>
    <row r="1530" spans="3:5" x14ac:dyDescent="0.25">
      <c r="C1530" s="169"/>
      <c r="D1530" s="169"/>
      <c r="E1530" s="15"/>
    </row>
    <row r="1531" spans="3:5" x14ac:dyDescent="0.25">
      <c r="C1531" s="169"/>
      <c r="D1531" s="169"/>
      <c r="E1531" s="15"/>
    </row>
    <row r="1532" spans="3:5" x14ac:dyDescent="0.25">
      <c r="C1532" s="169"/>
      <c r="D1532" s="169"/>
      <c r="E1532" s="15"/>
    </row>
    <row r="1533" spans="3:5" x14ac:dyDescent="0.25">
      <c r="C1533" s="169"/>
      <c r="D1533" s="169"/>
      <c r="E1533" s="15"/>
    </row>
    <row r="1534" spans="3:5" x14ac:dyDescent="0.25">
      <c r="C1534" s="169"/>
      <c r="D1534" s="169"/>
      <c r="E1534" s="15"/>
    </row>
    <row r="1535" spans="3:5" x14ac:dyDescent="0.25">
      <c r="C1535" s="169"/>
      <c r="D1535" s="169"/>
      <c r="E1535" s="15"/>
    </row>
    <row r="1536" spans="3:5" x14ac:dyDescent="0.25">
      <c r="C1536" s="169"/>
      <c r="D1536" s="169"/>
      <c r="E1536" s="15"/>
    </row>
    <row r="1537" spans="3:5" x14ac:dyDescent="0.25">
      <c r="C1537" s="169"/>
      <c r="D1537" s="169"/>
      <c r="E1537" s="15"/>
    </row>
    <row r="1538" spans="3:5" x14ac:dyDescent="0.25">
      <c r="C1538" s="169"/>
      <c r="D1538" s="169"/>
      <c r="E1538" s="15"/>
    </row>
    <row r="1539" spans="3:5" x14ac:dyDescent="0.25">
      <c r="C1539" s="169"/>
      <c r="D1539" s="169"/>
      <c r="E1539" s="15"/>
    </row>
    <row r="1540" spans="3:5" x14ac:dyDescent="0.25">
      <c r="C1540" s="169"/>
      <c r="D1540" s="169"/>
      <c r="E1540" s="15"/>
    </row>
    <row r="1541" spans="3:5" x14ac:dyDescent="0.25">
      <c r="C1541" s="169"/>
      <c r="D1541" s="169"/>
      <c r="E1541" s="15"/>
    </row>
    <row r="1542" spans="3:5" x14ac:dyDescent="0.25">
      <c r="C1542" s="169"/>
      <c r="D1542" s="169"/>
      <c r="E1542" s="15"/>
    </row>
    <row r="1543" spans="3:5" x14ac:dyDescent="0.25">
      <c r="C1543" s="169"/>
      <c r="D1543" s="169"/>
      <c r="E1543" s="15"/>
    </row>
    <row r="1544" spans="3:5" x14ac:dyDescent="0.25">
      <c r="C1544" s="169"/>
      <c r="D1544" s="169"/>
      <c r="E1544" s="15"/>
    </row>
    <row r="1545" spans="3:5" x14ac:dyDescent="0.25">
      <c r="C1545" s="169"/>
      <c r="D1545" s="169"/>
      <c r="E1545" s="15"/>
    </row>
    <row r="1546" spans="3:5" x14ac:dyDescent="0.25">
      <c r="C1546" s="169"/>
      <c r="D1546" s="169"/>
      <c r="E1546" s="15"/>
    </row>
    <row r="1547" spans="3:5" x14ac:dyDescent="0.25">
      <c r="C1547" s="169"/>
      <c r="D1547" s="169"/>
      <c r="E1547" s="15"/>
    </row>
    <row r="1548" spans="3:5" x14ac:dyDescent="0.25">
      <c r="C1548" s="169"/>
      <c r="D1548" s="169"/>
      <c r="E1548" s="15"/>
    </row>
    <row r="1549" spans="3:5" x14ac:dyDescent="0.25">
      <c r="C1549" s="169"/>
      <c r="D1549" s="169"/>
      <c r="E1549" s="15"/>
    </row>
    <row r="1550" spans="3:5" x14ac:dyDescent="0.25">
      <c r="C1550" s="169"/>
      <c r="D1550" s="169"/>
      <c r="E1550" s="15"/>
    </row>
    <row r="1551" spans="3:5" x14ac:dyDescent="0.25">
      <c r="C1551" s="169"/>
      <c r="D1551" s="169"/>
      <c r="E1551" s="15"/>
    </row>
    <row r="1552" spans="3:5" x14ac:dyDescent="0.25">
      <c r="C1552" s="169"/>
      <c r="D1552" s="169"/>
      <c r="E1552" s="15"/>
    </row>
    <row r="1553" spans="3:5" x14ac:dyDescent="0.25">
      <c r="C1553" s="169"/>
      <c r="D1553" s="169"/>
      <c r="E1553" s="15"/>
    </row>
    <row r="1554" spans="3:5" x14ac:dyDescent="0.25">
      <c r="C1554" s="169"/>
      <c r="D1554" s="169"/>
      <c r="E1554" s="15"/>
    </row>
    <row r="1555" spans="3:5" x14ac:dyDescent="0.25">
      <c r="C1555" s="169"/>
      <c r="D1555" s="169"/>
      <c r="E1555" s="15"/>
    </row>
    <row r="1556" spans="3:5" x14ac:dyDescent="0.25">
      <c r="C1556" s="169"/>
      <c r="D1556" s="169"/>
      <c r="E1556" s="15"/>
    </row>
    <row r="1557" spans="3:5" x14ac:dyDescent="0.25">
      <c r="C1557" s="169"/>
      <c r="D1557" s="169"/>
      <c r="E1557" s="15"/>
    </row>
    <row r="1558" spans="3:5" x14ac:dyDescent="0.25">
      <c r="C1558" s="169"/>
      <c r="D1558" s="169"/>
      <c r="E1558" s="15"/>
    </row>
    <row r="1559" spans="3:5" x14ac:dyDescent="0.25">
      <c r="C1559" s="169"/>
      <c r="D1559" s="169"/>
      <c r="E1559" s="15"/>
    </row>
    <row r="1560" spans="3:5" x14ac:dyDescent="0.25">
      <c r="C1560" s="169"/>
      <c r="D1560" s="169"/>
      <c r="E1560" s="15"/>
    </row>
    <row r="1561" spans="3:5" x14ac:dyDescent="0.25">
      <c r="C1561" s="169"/>
      <c r="D1561" s="169"/>
      <c r="E1561" s="15"/>
    </row>
    <row r="1562" spans="3:5" x14ac:dyDescent="0.25">
      <c r="C1562" s="169"/>
      <c r="D1562" s="169"/>
      <c r="E1562" s="15"/>
    </row>
    <row r="1563" spans="3:5" x14ac:dyDescent="0.25">
      <c r="C1563" s="169"/>
      <c r="D1563" s="169"/>
      <c r="E1563" s="15"/>
    </row>
    <row r="1564" spans="3:5" x14ac:dyDescent="0.25">
      <c r="C1564" s="169"/>
      <c r="D1564" s="169"/>
      <c r="E1564" s="15"/>
    </row>
    <row r="1565" spans="3:5" x14ac:dyDescent="0.25">
      <c r="C1565" s="169"/>
      <c r="D1565" s="169"/>
      <c r="E1565" s="15"/>
    </row>
    <row r="1566" spans="3:5" x14ac:dyDescent="0.25">
      <c r="C1566" s="169"/>
      <c r="D1566" s="169"/>
      <c r="E1566" s="15"/>
    </row>
    <row r="1567" spans="3:5" x14ac:dyDescent="0.25">
      <c r="C1567" s="169"/>
      <c r="D1567" s="169"/>
      <c r="E1567" s="15"/>
    </row>
    <row r="1568" spans="3:5" x14ac:dyDescent="0.25">
      <c r="C1568" s="169"/>
      <c r="D1568" s="169"/>
      <c r="E1568" s="15"/>
    </row>
    <row r="1569" spans="3:5" x14ac:dyDescent="0.25">
      <c r="C1569" s="169"/>
      <c r="D1569" s="169"/>
      <c r="E1569" s="15"/>
    </row>
    <row r="1570" spans="3:5" x14ac:dyDescent="0.25">
      <c r="C1570" s="169"/>
      <c r="D1570" s="169"/>
      <c r="E1570" s="15"/>
    </row>
    <row r="1571" spans="3:5" x14ac:dyDescent="0.25">
      <c r="C1571" s="169"/>
      <c r="D1571" s="169"/>
      <c r="E1571" s="15"/>
    </row>
    <row r="1572" spans="3:5" x14ac:dyDescent="0.25">
      <c r="C1572" s="169"/>
      <c r="D1572" s="169"/>
      <c r="E1572" s="15"/>
    </row>
    <row r="1573" spans="3:5" x14ac:dyDescent="0.25">
      <c r="C1573" s="169"/>
      <c r="D1573" s="169"/>
      <c r="E1573" s="15"/>
    </row>
    <row r="1574" spans="3:5" x14ac:dyDescent="0.25">
      <c r="C1574" s="169"/>
      <c r="D1574" s="169"/>
      <c r="E1574" s="15"/>
    </row>
    <row r="1575" spans="3:5" x14ac:dyDescent="0.25">
      <c r="C1575" s="169"/>
      <c r="D1575" s="169"/>
      <c r="E1575" s="15"/>
    </row>
    <row r="1576" spans="3:5" x14ac:dyDescent="0.25">
      <c r="C1576" s="169"/>
      <c r="D1576" s="169"/>
      <c r="E1576" s="15"/>
    </row>
    <row r="1577" spans="3:5" x14ac:dyDescent="0.25">
      <c r="C1577" s="169"/>
      <c r="D1577" s="169"/>
      <c r="E1577" s="15"/>
    </row>
    <row r="1578" spans="3:5" x14ac:dyDescent="0.25">
      <c r="C1578" s="169"/>
      <c r="D1578" s="169"/>
      <c r="E1578" s="15"/>
    </row>
    <row r="1579" spans="3:5" x14ac:dyDescent="0.25">
      <c r="C1579" s="169"/>
      <c r="D1579" s="169"/>
      <c r="E1579" s="15"/>
    </row>
    <row r="1580" spans="3:5" x14ac:dyDescent="0.25">
      <c r="C1580" s="169"/>
      <c r="D1580" s="169"/>
      <c r="E1580" s="15"/>
    </row>
    <row r="1581" spans="3:5" x14ac:dyDescent="0.25">
      <c r="C1581" s="169"/>
      <c r="D1581" s="169"/>
      <c r="E1581" s="15"/>
    </row>
    <row r="1582" spans="3:5" x14ac:dyDescent="0.25">
      <c r="C1582" s="169"/>
      <c r="D1582" s="169"/>
      <c r="E1582" s="15"/>
    </row>
    <row r="1583" spans="3:5" x14ac:dyDescent="0.25">
      <c r="C1583" s="169"/>
      <c r="D1583" s="169"/>
      <c r="E1583" s="15"/>
    </row>
    <row r="1584" spans="3:5" x14ac:dyDescent="0.25">
      <c r="C1584" s="169"/>
      <c r="D1584" s="169"/>
      <c r="E1584" s="15"/>
    </row>
    <row r="1585" spans="3:5" x14ac:dyDescent="0.25">
      <c r="C1585" s="169"/>
      <c r="D1585" s="169"/>
      <c r="E1585" s="15"/>
    </row>
    <row r="1586" spans="3:5" x14ac:dyDescent="0.25">
      <c r="C1586" s="169"/>
      <c r="D1586" s="169"/>
      <c r="E1586" s="15"/>
    </row>
    <row r="1587" spans="3:5" x14ac:dyDescent="0.25">
      <c r="C1587" s="169"/>
      <c r="D1587" s="169"/>
      <c r="E1587" s="15"/>
    </row>
    <row r="1588" spans="3:5" x14ac:dyDescent="0.25">
      <c r="C1588" s="169"/>
      <c r="D1588" s="169"/>
      <c r="E1588" s="15"/>
    </row>
    <row r="1589" spans="3:5" x14ac:dyDescent="0.25">
      <c r="C1589" s="169"/>
      <c r="D1589" s="169"/>
      <c r="E1589" s="15"/>
    </row>
    <row r="1590" spans="3:5" x14ac:dyDescent="0.25">
      <c r="C1590" s="169"/>
      <c r="D1590" s="169"/>
      <c r="E1590" s="15"/>
    </row>
    <row r="1591" spans="3:5" x14ac:dyDescent="0.25">
      <c r="C1591" s="169"/>
      <c r="D1591" s="169"/>
      <c r="E1591" s="15"/>
    </row>
    <row r="1592" spans="3:5" x14ac:dyDescent="0.25">
      <c r="C1592" s="169"/>
      <c r="D1592" s="169"/>
      <c r="E1592" s="15"/>
    </row>
    <row r="1593" spans="3:5" x14ac:dyDescent="0.25">
      <c r="C1593" s="169"/>
      <c r="D1593" s="169"/>
      <c r="E1593" s="15"/>
    </row>
    <row r="1594" spans="3:5" x14ac:dyDescent="0.25">
      <c r="C1594" s="169"/>
      <c r="D1594" s="169"/>
      <c r="E1594" s="15"/>
    </row>
    <row r="1595" spans="3:5" x14ac:dyDescent="0.25">
      <c r="C1595" s="169"/>
      <c r="D1595" s="169"/>
      <c r="E1595" s="15"/>
    </row>
    <row r="1596" spans="3:5" x14ac:dyDescent="0.25">
      <c r="C1596" s="169"/>
      <c r="D1596" s="169"/>
      <c r="E1596" s="15"/>
    </row>
    <row r="1597" spans="3:5" x14ac:dyDescent="0.25">
      <c r="C1597" s="169"/>
      <c r="D1597" s="169"/>
      <c r="E1597" s="15"/>
    </row>
    <row r="1598" spans="3:5" x14ac:dyDescent="0.25">
      <c r="C1598" s="169"/>
      <c r="D1598" s="169"/>
      <c r="E1598" s="15"/>
    </row>
    <row r="1599" spans="3:5" x14ac:dyDescent="0.25">
      <c r="C1599" s="169"/>
      <c r="D1599" s="169"/>
      <c r="E1599" s="15"/>
    </row>
    <row r="1600" spans="3:5" x14ac:dyDescent="0.25">
      <c r="C1600" s="169"/>
      <c r="D1600" s="169"/>
      <c r="E1600" s="15"/>
    </row>
    <row r="1601" spans="3:5" x14ac:dyDescent="0.25">
      <c r="C1601" s="169"/>
      <c r="D1601" s="169"/>
      <c r="E1601" s="15"/>
    </row>
    <row r="1602" spans="3:5" x14ac:dyDescent="0.25">
      <c r="C1602" s="169"/>
      <c r="D1602" s="169"/>
      <c r="E1602" s="15"/>
    </row>
    <row r="1603" spans="3:5" x14ac:dyDescent="0.25">
      <c r="C1603" s="169"/>
      <c r="D1603" s="169"/>
      <c r="E1603" s="15"/>
    </row>
    <row r="1604" spans="3:5" x14ac:dyDescent="0.25">
      <c r="C1604" s="169"/>
      <c r="D1604" s="169"/>
      <c r="E1604" s="15"/>
    </row>
    <row r="1605" spans="3:5" x14ac:dyDescent="0.25">
      <c r="C1605" s="169"/>
      <c r="D1605" s="169"/>
      <c r="E1605" s="15"/>
    </row>
    <row r="1606" spans="3:5" x14ac:dyDescent="0.25">
      <c r="C1606" s="169"/>
      <c r="D1606" s="169"/>
      <c r="E1606" s="15"/>
    </row>
    <row r="1607" spans="3:5" x14ac:dyDescent="0.25">
      <c r="C1607" s="169"/>
      <c r="D1607" s="169"/>
      <c r="E1607" s="15"/>
    </row>
    <row r="1608" spans="3:5" x14ac:dyDescent="0.25">
      <c r="C1608" s="169"/>
      <c r="D1608" s="169"/>
      <c r="E1608" s="15"/>
    </row>
    <row r="1609" spans="3:5" x14ac:dyDescent="0.25">
      <c r="C1609" s="169"/>
      <c r="D1609" s="169"/>
      <c r="E1609" s="15"/>
    </row>
    <row r="1610" spans="3:5" x14ac:dyDescent="0.25">
      <c r="C1610" s="169"/>
      <c r="D1610" s="169"/>
      <c r="E1610" s="15"/>
    </row>
    <row r="1611" spans="3:5" x14ac:dyDescent="0.25">
      <c r="C1611" s="169"/>
      <c r="D1611" s="169"/>
      <c r="E1611" s="15"/>
    </row>
    <row r="1612" spans="3:5" x14ac:dyDescent="0.25">
      <c r="C1612" s="169"/>
      <c r="D1612" s="169"/>
      <c r="E1612" s="15"/>
    </row>
    <row r="1613" spans="3:5" x14ac:dyDescent="0.25">
      <c r="C1613" s="169"/>
      <c r="D1613" s="169"/>
      <c r="E1613" s="15"/>
    </row>
    <row r="1614" spans="3:5" x14ac:dyDescent="0.25">
      <c r="C1614" s="169"/>
      <c r="D1614" s="169"/>
      <c r="E1614" s="15"/>
    </row>
    <row r="1615" spans="3:5" x14ac:dyDescent="0.25">
      <c r="C1615" s="169"/>
      <c r="D1615" s="169"/>
      <c r="E1615" s="15"/>
    </row>
    <row r="1616" spans="3:5" x14ac:dyDescent="0.25">
      <c r="C1616" s="169"/>
      <c r="D1616" s="169"/>
      <c r="E1616" s="15"/>
    </row>
    <row r="1617" spans="3:5" x14ac:dyDescent="0.25">
      <c r="C1617" s="169"/>
      <c r="D1617" s="169"/>
      <c r="E1617" s="15"/>
    </row>
    <row r="1618" spans="3:5" x14ac:dyDescent="0.25">
      <c r="C1618" s="169"/>
      <c r="D1618" s="169"/>
      <c r="E1618" s="15"/>
    </row>
    <row r="1619" spans="3:5" x14ac:dyDescent="0.25">
      <c r="C1619" s="169"/>
      <c r="D1619" s="169"/>
      <c r="E1619" s="15"/>
    </row>
    <row r="1620" spans="3:5" x14ac:dyDescent="0.25">
      <c r="C1620" s="169"/>
      <c r="D1620" s="169"/>
      <c r="E1620" s="15"/>
    </row>
    <row r="1621" spans="3:5" x14ac:dyDescent="0.25">
      <c r="C1621" s="169"/>
      <c r="D1621" s="169"/>
      <c r="E1621" s="15"/>
    </row>
    <row r="1622" spans="3:5" x14ac:dyDescent="0.25">
      <c r="C1622" s="169"/>
      <c r="D1622" s="169"/>
      <c r="E1622" s="15"/>
    </row>
    <row r="1623" spans="3:5" x14ac:dyDescent="0.25">
      <c r="C1623" s="169"/>
      <c r="D1623" s="169"/>
      <c r="E1623" s="15"/>
    </row>
    <row r="1624" spans="3:5" x14ac:dyDescent="0.25">
      <c r="C1624" s="169"/>
      <c r="D1624" s="169"/>
      <c r="E1624" s="15"/>
    </row>
    <row r="1625" spans="3:5" x14ac:dyDescent="0.25">
      <c r="C1625" s="169"/>
      <c r="D1625" s="169"/>
      <c r="E1625" s="15"/>
    </row>
    <row r="1626" spans="3:5" x14ac:dyDescent="0.25">
      <c r="C1626" s="169"/>
      <c r="D1626" s="169"/>
      <c r="E1626" s="15"/>
    </row>
    <row r="1627" spans="3:5" x14ac:dyDescent="0.25">
      <c r="C1627" s="169"/>
      <c r="D1627" s="169"/>
      <c r="E1627" s="15"/>
    </row>
    <row r="1628" spans="3:5" x14ac:dyDescent="0.25">
      <c r="C1628" s="169"/>
      <c r="D1628" s="169"/>
      <c r="E1628" s="15"/>
    </row>
    <row r="1629" spans="3:5" x14ac:dyDescent="0.25">
      <c r="C1629" s="169"/>
      <c r="D1629" s="169"/>
      <c r="E1629" s="15"/>
    </row>
    <row r="1630" spans="3:5" x14ac:dyDescent="0.25">
      <c r="C1630" s="169"/>
      <c r="D1630" s="169"/>
      <c r="E1630" s="15"/>
    </row>
    <row r="1631" spans="3:5" x14ac:dyDescent="0.25">
      <c r="C1631" s="169"/>
      <c r="D1631" s="169"/>
      <c r="E1631" s="15"/>
    </row>
    <row r="1632" spans="3:5" x14ac:dyDescent="0.25">
      <c r="C1632" s="169"/>
      <c r="D1632" s="169"/>
      <c r="E1632" s="15"/>
    </row>
    <row r="1633" spans="3:5" x14ac:dyDescent="0.25">
      <c r="C1633" s="169"/>
      <c r="D1633" s="169"/>
      <c r="E1633" s="15"/>
    </row>
    <row r="1634" spans="3:5" x14ac:dyDescent="0.25">
      <c r="C1634" s="169"/>
      <c r="D1634" s="169"/>
      <c r="E1634" s="15"/>
    </row>
    <row r="1635" spans="3:5" x14ac:dyDescent="0.25">
      <c r="C1635" s="169"/>
      <c r="D1635" s="169"/>
      <c r="E1635" s="15"/>
    </row>
    <row r="1636" spans="3:5" x14ac:dyDescent="0.25">
      <c r="C1636" s="169"/>
      <c r="D1636" s="169"/>
      <c r="E1636" s="15"/>
    </row>
    <row r="1637" spans="3:5" x14ac:dyDescent="0.25">
      <c r="C1637" s="169"/>
      <c r="D1637" s="169"/>
      <c r="E1637" s="15"/>
    </row>
    <row r="1638" spans="3:5" x14ac:dyDescent="0.25">
      <c r="C1638" s="169"/>
      <c r="D1638" s="169"/>
      <c r="E1638" s="15"/>
    </row>
    <row r="1639" spans="3:5" x14ac:dyDescent="0.25">
      <c r="C1639" s="169"/>
      <c r="D1639" s="169"/>
      <c r="E1639" s="15"/>
    </row>
    <row r="1640" spans="3:5" x14ac:dyDescent="0.25">
      <c r="C1640" s="169"/>
      <c r="D1640" s="169"/>
      <c r="E1640" s="15"/>
    </row>
    <row r="1641" spans="3:5" x14ac:dyDescent="0.25">
      <c r="C1641" s="169"/>
      <c r="D1641" s="169"/>
      <c r="E1641" s="15"/>
    </row>
    <row r="1642" spans="3:5" x14ac:dyDescent="0.25">
      <c r="C1642" s="169"/>
      <c r="D1642" s="169"/>
      <c r="E1642" s="15"/>
    </row>
    <row r="1643" spans="3:5" x14ac:dyDescent="0.25">
      <c r="C1643" s="169"/>
      <c r="D1643" s="169"/>
      <c r="E1643" s="15"/>
    </row>
    <row r="1644" spans="3:5" x14ac:dyDescent="0.25">
      <c r="C1644" s="169"/>
      <c r="D1644" s="169"/>
      <c r="E1644" s="15"/>
    </row>
    <row r="1645" spans="3:5" x14ac:dyDescent="0.25">
      <c r="C1645" s="169"/>
      <c r="D1645" s="169"/>
      <c r="E1645" s="15"/>
    </row>
    <row r="1646" spans="3:5" x14ac:dyDescent="0.25">
      <c r="C1646" s="169"/>
      <c r="D1646" s="169"/>
      <c r="E1646" s="15"/>
    </row>
    <row r="1647" spans="3:5" x14ac:dyDescent="0.25">
      <c r="C1647" s="169"/>
      <c r="D1647" s="169"/>
      <c r="E1647" s="15"/>
    </row>
    <row r="1648" spans="3:5" x14ac:dyDescent="0.25">
      <c r="C1648" s="169"/>
      <c r="D1648" s="169"/>
      <c r="E1648" s="15"/>
    </row>
    <row r="1649" spans="3:5" x14ac:dyDescent="0.25">
      <c r="C1649" s="169"/>
      <c r="D1649" s="169"/>
      <c r="E1649" s="15"/>
    </row>
    <row r="1650" spans="3:5" x14ac:dyDescent="0.25">
      <c r="C1650" s="169"/>
      <c r="D1650" s="169"/>
      <c r="E1650" s="15"/>
    </row>
    <row r="1651" spans="3:5" x14ac:dyDescent="0.25">
      <c r="C1651" s="169"/>
      <c r="D1651" s="169"/>
      <c r="E1651" s="15"/>
    </row>
    <row r="1652" spans="3:5" x14ac:dyDescent="0.25">
      <c r="C1652" s="169"/>
      <c r="D1652" s="169"/>
      <c r="E1652" s="15"/>
    </row>
    <row r="1653" spans="3:5" x14ac:dyDescent="0.25">
      <c r="C1653" s="169"/>
      <c r="D1653" s="169"/>
      <c r="E1653" s="15"/>
    </row>
    <row r="1654" spans="3:5" x14ac:dyDescent="0.25">
      <c r="C1654" s="169"/>
      <c r="D1654" s="169"/>
      <c r="E1654" s="15"/>
    </row>
    <row r="1655" spans="3:5" x14ac:dyDescent="0.25">
      <c r="C1655" s="169"/>
      <c r="D1655" s="169"/>
      <c r="E1655" s="15"/>
    </row>
    <row r="1656" spans="3:5" x14ac:dyDescent="0.25">
      <c r="C1656" s="169"/>
      <c r="D1656" s="169"/>
      <c r="E1656" s="15"/>
    </row>
    <row r="1657" spans="3:5" x14ac:dyDescent="0.25">
      <c r="C1657" s="169"/>
      <c r="D1657" s="169"/>
      <c r="E1657" s="15"/>
    </row>
    <row r="1658" spans="3:5" x14ac:dyDescent="0.25">
      <c r="C1658" s="169"/>
      <c r="D1658" s="169"/>
      <c r="E1658" s="15"/>
    </row>
    <row r="1659" spans="3:5" x14ac:dyDescent="0.25">
      <c r="C1659" s="169"/>
      <c r="D1659" s="169"/>
      <c r="E1659" s="15"/>
    </row>
    <row r="1660" spans="3:5" x14ac:dyDescent="0.25">
      <c r="C1660" s="169"/>
      <c r="D1660" s="169"/>
      <c r="E1660" s="15"/>
    </row>
    <row r="1661" spans="3:5" x14ac:dyDescent="0.25">
      <c r="C1661" s="169"/>
      <c r="D1661" s="169"/>
      <c r="E1661" s="15"/>
    </row>
    <row r="1662" spans="3:5" x14ac:dyDescent="0.25">
      <c r="C1662" s="169"/>
      <c r="D1662" s="169"/>
      <c r="E1662" s="15"/>
    </row>
    <row r="1663" spans="3:5" x14ac:dyDescent="0.25">
      <c r="C1663" s="169"/>
      <c r="D1663" s="169"/>
      <c r="E1663" s="15"/>
    </row>
    <row r="1664" spans="3:5" x14ac:dyDescent="0.25">
      <c r="C1664" s="169"/>
      <c r="D1664" s="169"/>
      <c r="E1664" s="15"/>
    </row>
    <row r="1665" spans="3:5" x14ac:dyDescent="0.25">
      <c r="C1665" s="169"/>
      <c r="D1665" s="169"/>
      <c r="E1665" s="15"/>
    </row>
    <row r="1666" spans="3:5" x14ac:dyDescent="0.25">
      <c r="C1666" s="169"/>
      <c r="D1666" s="169"/>
      <c r="E1666" s="15"/>
    </row>
    <row r="1667" spans="3:5" x14ac:dyDescent="0.25">
      <c r="C1667" s="169"/>
      <c r="D1667" s="169"/>
      <c r="E1667" s="15"/>
    </row>
    <row r="1668" spans="3:5" x14ac:dyDescent="0.25">
      <c r="C1668" s="169"/>
      <c r="D1668" s="169"/>
      <c r="E1668" s="15"/>
    </row>
    <row r="1669" spans="3:5" x14ac:dyDescent="0.25">
      <c r="C1669" s="169"/>
      <c r="D1669" s="169"/>
      <c r="E1669" s="15"/>
    </row>
    <row r="1670" spans="3:5" x14ac:dyDescent="0.25">
      <c r="C1670" s="169"/>
      <c r="D1670" s="169"/>
      <c r="E1670" s="15"/>
    </row>
    <row r="1671" spans="3:5" x14ac:dyDescent="0.25">
      <c r="C1671" s="169"/>
      <c r="D1671" s="169"/>
      <c r="E1671" s="15"/>
    </row>
    <row r="1672" spans="3:5" x14ac:dyDescent="0.25">
      <c r="C1672" s="169"/>
      <c r="D1672" s="169"/>
      <c r="E1672" s="15"/>
    </row>
    <row r="1673" spans="3:5" x14ac:dyDescent="0.25">
      <c r="C1673" s="169"/>
      <c r="D1673" s="169"/>
      <c r="E1673" s="15"/>
    </row>
    <row r="1674" spans="3:5" x14ac:dyDescent="0.25">
      <c r="C1674" s="169"/>
      <c r="D1674" s="169"/>
      <c r="E1674" s="15"/>
    </row>
    <row r="1675" spans="3:5" x14ac:dyDescent="0.25">
      <c r="C1675" s="169"/>
      <c r="D1675" s="169"/>
      <c r="E1675" s="15"/>
    </row>
    <row r="1676" spans="3:5" x14ac:dyDescent="0.25">
      <c r="C1676" s="169"/>
      <c r="D1676" s="169"/>
      <c r="E1676" s="15"/>
    </row>
    <row r="1677" spans="3:5" x14ac:dyDescent="0.25">
      <c r="C1677" s="169"/>
      <c r="D1677" s="169"/>
      <c r="E1677" s="15"/>
    </row>
    <row r="1678" spans="3:5" x14ac:dyDescent="0.25">
      <c r="C1678" s="169"/>
      <c r="D1678" s="169"/>
      <c r="E1678" s="15"/>
    </row>
    <row r="1679" spans="3:5" x14ac:dyDescent="0.25">
      <c r="C1679" s="169"/>
      <c r="D1679" s="169"/>
      <c r="E1679" s="15"/>
    </row>
    <row r="1680" spans="3:5" x14ac:dyDescent="0.25">
      <c r="C1680" s="169"/>
      <c r="D1680" s="169"/>
      <c r="E1680" s="15"/>
    </row>
    <row r="1681" spans="3:5" x14ac:dyDescent="0.25">
      <c r="C1681" s="169"/>
      <c r="D1681" s="169"/>
      <c r="E1681" s="15"/>
    </row>
    <row r="1682" spans="3:5" x14ac:dyDescent="0.25">
      <c r="C1682" s="169"/>
      <c r="D1682" s="169"/>
      <c r="E1682" s="15"/>
    </row>
    <row r="1683" spans="3:5" x14ac:dyDescent="0.25">
      <c r="C1683" s="169"/>
      <c r="D1683" s="169"/>
      <c r="E1683" s="15"/>
    </row>
    <row r="1684" spans="3:5" x14ac:dyDescent="0.25">
      <c r="C1684" s="169"/>
      <c r="D1684" s="169"/>
      <c r="E1684" s="15"/>
    </row>
    <row r="1685" spans="3:5" x14ac:dyDescent="0.25">
      <c r="C1685" s="169"/>
      <c r="D1685" s="169"/>
      <c r="E1685" s="15"/>
    </row>
    <row r="1686" spans="3:5" x14ac:dyDescent="0.25">
      <c r="C1686" s="169"/>
      <c r="D1686" s="169"/>
      <c r="E1686" s="15"/>
    </row>
    <row r="1687" spans="3:5" x14ac:dyDescent="0.25">
      <c r="C1687" s="169"/>
      <c r="D1687" s="169"/>
      <c r="E1687" s="15"/>
    </row>
    <row r="1688" spans="3:5" x14ac:dyDescent="0.25">
      <c r="C1688" s="169"/>
      <c r="D1688" s="169"/>
      <c r="E1688" s="15"/>
    </row>
    <row r="1689" spans="3:5" x14ac:dyDescent="0.25">
      <c r="C1689" s="169"/>
      <c r="D1689" s="169"/>
      <c r="E1689" s="15"/>
    </row>
    <row r="1690" spans="3:5" x14ac:dyDescent="0.25">
      <c r="C1690" s="169"/>
      <c r="D1690" s="169"/>
      <c r="E1690" s="15"/>
    </row>
    <row r="1691" spans="3:5" x14ac:dyDescent="0.25">
      <c r="C1691" s="169"/>
      <c r="D1691" s="169"/>
      <c r="E1691" s="15"/>
    </row>
    <row r="1692" spans="3:5" x14ac:dyDescent="0.25">
      <c r="C1692" s="169"/>
      <c r="D1692" s="169"/>
      <c r="E1692" s="15"/>
    </row>
    <row r="1693" spans="3:5" x14ac:dyDescent="0.25">
      <c r="C1693" s="169"/>
      <c r="D1693" s="169"/>
      <c r="E1693" s="15"/>
    </row>
    <row r="1694" spans="3:5" x14ac:dyDescent="0.25">
      <c r="C1694" s="169"/>
      <c r="D1694" s="169"/>
      <c r="E1694" s="15"/>
    </row>
    <row r="1695" spans="3:5" x14ac:dyDescent="0.25">
      <c r="C1695" s="169"/>
      <c r="D1695" s="169"/>
      <c r="E1695" s="15"/>
    </row>
    <row r="1696" spans="3:5" x14ac:dyDescent="0.25">
      <c r="C1696" s="169"/>
      <c r="D1696" s="169"/>
      <c r="E1696" s="15"/>
    </row>
    <row r="1697" spans="3:5" x14ac:dyDescent="0.25">
      <c r="C1697" s="169"/>
      <c r="D1697" s="169"/>
      <c r="E1697" s="15"/>
    </row>
    <row r="1698" spans="3:5" x14ac:dyDescent="0.25">
      <c r="C1698" s="169"/>
      <c r="D1698" s="169"/>
      <c r="E1698" s="15"/>
    </row>
    <row r="1699" spans="3:5" x14ac:dyDescent="0.25">
      <c r="C1699" s="169"/>
      <c r="D1699" s="169"/>
      <c r="E1699" s="15"/>
    </row>
    <row r="1700" spans="3:5" x14ac:dyDescent="0.25">
      <c r="C1700" s="169"/>
      <c r="D1700" s="169"/>
      <c r="E1700" s="15"/>
    </row>
    <row r="1701" spans="3:5" x14ac:dyDescent="0.25">
      <c r="C1701" s="169"/>
      <c r="D1701" s="169"/>
      <c r="E1701" s="15"/>
    </row>
    <row r="1702" spans="3:5" x14ac:dyDescent="0.25">
      <c r="C1702" s="169"/>
      <c r="D1702" s="169"/>
      <c r="E1702" s="15"/>
    </row>
    <row r="1703" spans="3:5" x14ac:dyDescent="0.25">
      <c r="C1703" s="169"/>
      <c r="D1703" s="169"/>
      <c r="E1703" s="15"/>
    </row>
    <row r="1704" spans="3:5" x14ac:dyDescent="0.25">
      <c r="C1704" s="169"/>
      <c r="D1704" s="169"/>
      <c r="E1704" s="15"/>
    </row>
    <row r="1705" spans="3:5" x14ac:dyDescent="0.25">
      <c r="C1705" s="169"/>
      <c r="D1705" s="169"/>
      <c r="E1705" s="15"/>
    </row>
    <row r="1706" spans="3:5" x14ac:dyDescent="0.25">
      <c r="C1706" s="169"/>
      <c r="D1706" s="169"/>
      <c r="E1706" s="15"/>
    </row>
    <row r="1707" spans="3:5" x14ac:dyDescent="0.25">
      <c r="C1707" s="169"/>
      <c r="D1707" s="169"/>
      <c r="E1707" s="15"/>
    </row>
    <row r="1708" spans="3:5" x14ac:dyDescent="0.25">
      <c r="C1708" s="169"/>
      <c r="D1708" s="169"/>
      <c r="E1708" s="15"/>
    </row>
    <row r="1709" spans="3:5" x14ac:dyDescent="0.25">
      <c r="C1709" s="169"/>
      <c r="D1709" s="169"/>
      <c r="E1709" s="15"/>
    </row>
    <row r="1710" spans="3:5" x14ac:dyDescent="0.25">
      <c r="C1710" s="169"/>
      <c r="D1710" s="169"/>
      <c r="E1710" s="15"/>
    </row>
    <row r="1711" spans="3:5" x14ac:dyDescent="0.25">
      <c r="C1711" s="169"/>
      <c r="D1711" s="169"/>
      <c r="E1711" s="15"/>
    </row>
    <row r="1712" spans="3:5" x14ac:dyDescent="0.25">
      <c r="C1712" s="169"/>
      <c r="D1712" s="169"/>
      <c r="E1712" s="15"/>
    </row>
    <row r="1713" spans="3:5" x14ac:dyDescent="0.25">
      <c r="C1713" s="169"/>
      <c r="D1713" s="169"/>
      <c r="E1713" s="15"/>
    </row>
    <row r="1714" spans="3:5" x14ac:dyDescent="0.25">
      <c r="C1714" s="169"/>
      <c r="D1714" s="169"/>
      <c r="E1714" s="15"/>
    </row>
    <row r="1715" spans="3:5" x14ac:dyDescent="0.25">
      <c r="C1715" s="169"/>
      <c r="D1715" s="169"/>
      <c r="E1715" s="15"/>
    </row>
    <row r="1716" spans="3:5" x14ac:dyDescent="0.25">
      <c r="C1716" s="169"/>
      <c r="D1716" s="169"/>
      <c r="E1716" s="15"/>
    </row>
    <row r="1717" spans="3:5" x14ac:dyDescent="0.25">
      <c r="C1717" s="169"/>
      <c r="D1717" s="169"/>
      <c r="E1717" s="15"/>
    </row>
    <row r="1718" spans="3:5" x14ac:dyDescent="0.25">
      <c r="C1718" s="169"/>
      <c r="D1718" s="169"/>
      <c r="E1718" s="15"/>
    </row>
    <row r="1719" spans="3:5" x14ac:dyDescent="0.25">
      <c r="C1719" s="169"/>
      <c r="D1719" s="169"/>
      <c r="E1719" s="15"/>
    </row>
    <row r="1720" spans="3:5" x14ac:dyDescent="0.25">
      <c r="C1720" s="169"/>
      <c r="D1720" s="169"/>
      <c r="E1720" s="15"/>
    </row>
    <row r="1721" spans="3:5" x14ac:dyDescent="0.25">
      <c r="C1721" s="169"/>
      <c r="D1721" s="169"/>
      <c r="E1721" s="15"/>
    </row>
    <row r="1722" spans="3:5" x14ac:dyDescent="0.25">
      <c r="C1722" s="169"/>
      <c r="D1722" s="169"/>
      <c r="E1722" s="15"/>
    </row>
    <row r="1723" spans="3:5" x14ac:dyDescent="0.25">
      <c r="C1723" s="169"/>
      <c r="D1723" s="169"/>
      <c r="E1723" s="15"/>
    </row>
    <row r="1724" spans="3:5" x14ac:dyDescent="0.25">
      <c r="C1724" s="169"/>
      <c r="D1724" s="169"/>
      <c r="E1724" s="15"/>
    </row>
    <row r="1725" spans="3:5" x14ac:dyDescent="0.25">
      <c r="C1725" s="169"/>
      <c r="D1725" s="169"/>
      <c r="E1725" s="15"/>
    </row>
    <row r="1726" spans="3:5" x14ac:dyDescent="0.25">
      <c r="C1726" s="169"/>
      <c r="D1726" s="169"/>
      <c r="E1726" s="15"/>
    </row>
    <row r="1727" spans="3:5" x14ac:dyDescent="0.25">
      <c r="C1727" s="169"/>
      <c r="D1727" s="169"/>
      <c r="E1727" s="15"/>
    </row>
    <row r="1728" spans="3:5" x14ac:dyDescent="0.25">
      <c r="C1728" s="169"/>
      <c r="D1728" s="169"/>
      <c r="E1728" s="15"/>
    </row>
    <row r="1729" spans="3:5" x14ac:dyDescent="0.25">
      <c r="C1729" s="169"/>
      <c r="D1729" s="169"/>
      <c r="E1729" s="15"/>
    </row>
    <row r="1730" spans="3:5" x14ac:dyDescent="0.25">
      <c r="C1730" s="169"/>
      <c r="D1730" s="169"/>
      <c r="E1730" s="15"/>
    </row>
    <row r="1731" spans="3:5" x14ac:dyDescent="0.25">
      <c r="C1731" s="169"/>
      <c r="D1731" s="169"/>
      <c r="E1731" s="15"/>
    </row>
    <row r="1732" spans="3:5" x14ac:dyDescent="0.25">
      <c r="C1732" s="169"/>
      <c r="D1732" s="169"/>
      <c r="E1732" s="15"/>
    </row>
    <row r="1733" spans="3:5" x14ac:dyDescent="0.25">
      <c r="C1733" s="169"/>
      <c r="D1733" s="169"/>
      <c r="E1733" s="15"/>
    </row>
    <row r="1734" spans="3:5" x14ac:dyDescent="0.25">
      <c r="C1734" s="169"/>
      <c r="D1734" s="169"/>
      <c r="E1734" s="15"/>
    </row>
    <row r="1735" spans="3:5" x14ac:dyDescent="0.25">
      <c r="C1735" s="169"/>
      <c r="D1735" s="169"/>
      <c r="E1735" s="15"/>
    </row>
    <row r="1736" spans="3:5" x14ac:dyDescent="0.25">
      <c r="C1736" s="169"/>
      <c r="D1736" s="169"/>
      <c r="E1736" s="15"/>
    </row>
    <row r="1737" spans="3:5" x14ac:dyDescent="0.25">
      <c r="C1737" s="169"/>
      <c r="D1737" s="169"/>
      <c r="E1737" s="15"/>
    </row>
    <row r="1738" spans="3:5" x14ac:dyDescent="0.25">
      <c r="C1738" s="169"/>
      <c r="D1738" s="169"/>
      <c r="E1738" s="15"/>
    </row>
    <row r="1739" spans="3:5" x14ac:dyDescent="0.25">
      <c r="C1739" s="169"/>
      <c r="D1739" s="169"/>
      <c r="E1739" s="15"/>
    </row>
    <row r="1740" spans="3:5" x14ac:dyDescent="0.25">
      <c r="C1740" s="169"/>
      <c r="D1740" s="169"/>
      <c r="E1740" s="15"/>
    </row>
    <row r="1741" spans="3:5" x14ac:dyDescent="0.25">
      <c r="C1741" s="169"/>
      <c r="D1741" s="169"/>
      <c r="E1741" s="15"/>
    </row>
    <row r="1742" spans="3:5" x14ac:dyDescent="0.25">
      <c r="C1742" s="169"/>
      <c r="D1742" s="169"/>
      <c r="E1742" s="15"/>
    </row>
    <row r="1743" spans="3:5" x14ac:dyDescent="0.25">
      <c r="C1743" s="169"/>
      <c r="D1743" s="169"/>
      <c r="E1743" s="15"/>
    </row>
    <row r="1744" spans="3:5" x14ac:dyDescent="0.25">
      <c r="C1744" s="169"/>
      <c r="D1744" s="169"/>
      <c r="E1744" s="15"/>
    </row>
    <row r="1745" spans="3:5" x14ac:dyDescent="0.25">
      <c r="C1745" s="169"/>
      <c r="D1745" s="169"/>
      <c r="E1745" s="15"/>
    </row>
    <row r="1746" spans="3:5" x14ac:dyDescent="0.25">
      <c r="C1746" s="169"/>
      <c r="D1746" s="169"/>
      <c r="E1746" s="15"/>
    </row>
    <row r="1747" spans="3:5" x14ac:dyDescent="0.25">
      <c r="C1747" s="169"/>
      <c r="D1747" s="169"/>
      <c r="E1747" s="15"/>
    </row>
    <row r="1748" spans="3:5" x14ac:dyDescent="0.25">
      <c r="C1748" s="169"/>
      <c r="D1748" s="169"/>
      <c r="E1748" s="15"/>
    </row>
    <row r="1749" spans="3:5" x14ac:dyDescent="0.25">
      <c r="C1749" s="169"/>
      <c r="D1749" s="169"/>
      <c r="E1749" s="15"/>
    </row>
    <row r="1750" spans="3:5" x14ac:dyDescent="0.25">
      <c r="C1750" s="169"/>
      <c r="D1750" s="169"/>
      <c r="E1750" s="15"/>
    </row>
    <row r="1751" spans="3:5" x14ac:dyDescent="0.25">
      <c r="C1751" s="169"/>
      <c r="D1751" s="169"/>
      <c r="E1751" s="15"/>
    </row>
    <row r="1752" spans="3:5" x14ac:dyDescent="0.25">
      <c r="C1752" s="169"/>
      <c r="D1752" s="169"/>
      <c r="E1752" s="15"/>
    </row>
    <row r="1753" spans="3:5" x14ac:dyDescent="0.25">
      <c r="C1753" s="169"/>
      <c r="D1753" s="169"/>
      <c r="E1753" s="15"/>
    </row>
    <row r="1754" spans="3:5" x14ac:dyDescent="0.25">
      <c r="C1754" s="169"/>
      <c r="D1754" s="169"/>
      <c r="E1754" s="15"/>
    </row>
    <row r="1755" spans="3:5" x14ac:dyDescent="0.25">
      <c r="C1755" s="169"/>
      <c r="D1755" s="169"/>
      <c r="E1755" s="15"/>
    </row>
    <row r="1756" spans="3:5" x14ac:dyDescent="0.25">
      <c r="C1756" s="169"/>
      <c r="D1756" s="169"/>
      <c r="E1756" s="15"/>
    </row>
    <row r="1757" spans="3:5" x14ac:dyDescent="0.25">
      <c r="C1757" s="169"/>
      <c r="D1757" s="169"/>
      <c r="E1757" s="15"/>
    </row>
    <row r="1758" spans="3:5" x14ac:dyDescent="0.25">
      <c r="C1758" s="169"/>
      <c r="D1758" s="169"/>
      <c r="E1758" s="15"/>
    </row>
    <row r="1759" spans="3:5" x14ac:dyDescent="0.25">
      <c r="C1759" s="169"/>
      <c r="D1759" s="169"/>
      <c r="E1759" s="15"/>
    </row>
    <row r="1760" spans="3:5" x14ac:dyDescent="0.25">
      <c r="C1760" s="169"/>
      <c r="D1760" s="169"/>
      <c r="E1760" s="15"/>
    </row>
    <row r="1761" spans="3:5" x14ac:dyDescent="0.25">
      <c r="C1761" s="169"/>
      <c r="D1761" s="169"/>
      <c r="E1761" s="15"/>
    </row>
    <row r="1762" spans="3:5" x14ac:dyDescent="0.25">
      <c r="C1762" s="169"/>
      <c r="D1762" s="169"/>
      <c r="E1762" s="15"/>
    </row>
    <row r="1763" spans="3:5" x14ac:dyDescent="0.25">
      <c r="C1763" s="169"/>
      <c r="D1763" s="169"/>
      <c r="E1763" s="15"/>
    </row>
    <row r="1764" spans="3:5" x14ac:dyDescent="0.25">
      <c r="C1764" s="169"/>
      <c r="D1764" s="169"/>
      <c r="E1764" s="15"/>
    </row>
    <row r="1765" spans="3:5" x14ac:dyDescent="0.25">
      <c r="C1765" s="169"/>
      <c r="D1765" s="169"/>
      <c r="E1765" s="15"/>
    </row>
    <row r="1766" spans="3:5" x14ac:dyDescent="0.25">
      <c r="C1766" s="169"/>
      <c r="D1766" s="169"/>
      <c r="E1766" s="15"/>
    </row>
    <row r="1767" spans="3:5" x14ac:dyDescent="0.25">
      <c r="C1767" s="169"/>
      <c r="D1767" s="169"/>
      <c r="E1767" s="15"/>
    </row>
    <row r="1768" spans="3:5" x14ac:dyDescent="0.25">
      <c r="C1768" s="169"/>
      <c r="D1768" s="169"/>
      <c r="E1768" s="15"/>
    </row>
    <row r="1769" spans="3:5" x14ac:dyDescent="0.25">
      <c r="C1769" s="169"/>
      <c r="D1769" s="169"/>
      <c r="E1769" s="15"/>
    </row>
    <row r="1770" spans="3:5" x14ac:dyDescent="0.25">
      <c r="C1770" s="169"/>
      <c r="D1770" s="169"/>
      <c r="E1770" s="15"/>
    </row>
    <row r="1771" spans="3:5" x14ac:dyDescent="0.25">
      <c r="C1771" s="169"/>
      <c r="D1771" s="169"/>
      <c r="E1771" s="15"/>
    </row>
    <row r="1772" spans="3:5" x14ac:dyDescent="0.25">
      <c r="C1772" s="169"/>
      <c r="D1772" s="169"/>
      <c r="E1772" s="15"/>
    </row>
    <row r="1773" spans="3:5" x14ac:dyDescent="0.25">
      <c r="C1773" s="169"/>
      <c r="D1773" s="169"/>
      <c r="E1773" s="15"/>
    </row>
    <row r="1774" spans="3:5" x14ac:dyDescent="0.25">
      <c r="C1774" s="169"/>
      <c r="D1774" s="169"/>
      <c r="E1774" s="15"/>
    </row>
    <row r="1775" spans="3:5" x14ac:dyDescent="0.25">
      <c r="C1775" s="169"/>
      <c r="D1775" s="169"/>
      <c r="E1775" s="15"/>
    </row>
    <row r="1776" spans="3:5" x14ac:dyDescent="0.25">
      <c r="C1776" s="169"/>
      <c r="D1776" s="169"/>
      <c r="E1776" s="15"/>
    </row>
    <row r="1777" spans="3:5" x14ac:dyDescent="0.25">
      <c r="C1777" s="169"/>
      <c r="D1777" s="169"/>
      <c r="E1777" s="15"/>
    </row>
    <row r="1778" spans="3:5" x14ac:dyDescent="0.25">
      <c r="C1778" s="169"/>
      <c r="D1778" s="169"/>
      <c r="E1778" s="15"/>
    </row>
    <row r="1779" spans="3:5" x14ac:dyDescent="0.25">
      <c r="C1779" s="169"/>
      <c r="D1779" s="169"/>
      <c r="E1779" s="15"/>
    </row>
    <row r="1780" spans="3:5" x14ac:dyDescent="0.25">
      <c r="C1780" s="169"/>
      <c r="D1780" s="169"/>
      <c r="E1780" s="15"/>
    </row>
    <row r="1781" spans="3:5" x14ac:dyDescent="0.25">
      <c r="C1781" s="169"/>
      <c r="D1781" s="169"/>
      <c r="E1781" s="15"/>
    </row>
    <row r="1782" spans="3:5" x14ac:dyDescent="0.25">
      <c r="C1782" s="169"/>
      <c r="D1782" s="169"/>
      <c r="E1782" s="15"/>
    </row>
    <row r="1783" spans="3:5" x14ac:dyDescent="0.25">
      <c r="C1783" s="169"/>
      <c r="D1783" s="169"/>
      <c r="E1783" s="15"/>
    </row>
    <row r="1784" spans="3:5" x14ac:dyDescent="0.25">
      <c r="C1784" s="169"/>
      <c r="D1784" s="169"/>
      <c r="E1784" s="15"/>
    </row>
    <row r="1785" spans="3:5" x14ac:dyDescent="0.25">
      <c r="C1785" s="169"/>
      <c r="D1785" s="169"/>
      <c r="E1785" s="15"/>
    </row>
    <row r="1786" spans="3:5" x14ac:dyDescent="0.25">
      <c r="C1786" s="169"/>
      <c r="D1786" s="169"/>
      <c r="E1786" s="15"/>
    </row>
    <row r="1787" spans="3:5" x14ac:dyDescent="0.25">
      <c r="C1787" s="169"/>
      <c r="D1787" s="169"/>
      <c r="E1787" s="15"/>
    </row>
    <row r="1788" spans="3:5" x14ac:dyDescent="0.25">
      <c r="C1788" s="169"/>
      <c r="D1788" s="169"/>
      <c r="E1788" s="15"/>
    </row>
    <row r="1789" spans="3:5" x14ac:dyDescent="0.25">
      <c r="C1789" s="169"/>
      <c r="D1789" s="169"/>
      <c r="E1789" s="15"/>
    </row>
    <row r="1790" spans="3:5" x14ac:dyDescent="0.25">
      <c r="C1790" s="169"/>
      <c r="D1790" s="169"/>
      <c r="E1790" s="15"/>
    </row>
    <row r="1791" spans="3:5" x14ac:dyDescent="0.25">
      <c r="C1791" s="169"/>
      <c r="D1791" s="169"/>
      <c r="E1791" s="15"/>
    </row>
    <row r="1792" spans="3:5" x14ac:dyDescent="0.25">
      <c r="C1792" s="169"/>
      <c r="D1792" s="169"/>
      <c r="E1792" s="15"/>
    </row>
    <row r="1793" spans="3:5" x14ac:dyDescent="0.25">
      <c r="C1793" s="169"/>
      <c r="D1793" s="169"/>
      <c r="E1793" s="15"/>
    </row>
    <row r="1794" spans="3:5" x14ac:dyDescent="0.25">
      <c r="C1794" s="169"/>
      <c r="D1794" s="169"/>
      <c r="E1794" s="15"/>
    </row>
    <row r="1795" spans="3:5" x14ac:dyDescent="0.25">
      <c r="C1795" s="169"/>
      <c r="D1795" s="169"/>
      <c r="E1795" s="15"/>
    </row>
    <row r="1796" spans="3:5" x14ac:dyDescent="0.25">
      <c r="C1796" s="169"/>
      <c r="D1796" s="169"/>
      <c r="E1796" s="15"/>
    </row>
    <row r="1797" spans="3:5" x14ac:dyDescent="0.25">
      <c r="C1797" s="169"/>
      <c r="D1797" s="169"/>
      <c r="E1797" s="15"/>
    </row>
    <row r="1798" spans="3:5" x14ac:dyDescent="0.25">
      <c r="C1798" s="169"/>
      <c r="D1798" s="169"/>
      <c r="E1798" s="15"/>
    </row>
    <row r="1799" spans="3:5" x14ac:dyDescent="0.25">
      <c r="C1799" s="169"/>
      <c r="D1799" s="169"/>
      <c r="E1799" s="15"/>
    </row>
    <row r="1800" spans="3:5" x14ac:dyDescent="0.25">
      <c r="C1800" s="169"/>
      <c r="D1800" s="169"/>
      <c r="E1800" s="15"/>
    </row>
    <row r="1801" spans="3:5" x14ac:dyDescent="0.25">
      <c r="C1801" s="169"/>
      <c r="D1801" s="169"/>
      <c r="E1801" s="15"/>
    </row>
    <row r="1802" spans="3:5" x14ac:dyDescent="0.25">
      <c r="C1802" s="169"/>
      <c r="D1802" s="169"/>
      <c r="E1802" s="15"/>
    </row>
    <row r="1803" spans="3:5" x14ac:dyDescent="0.25">
      <c r="C1803" s="169"/>
      <c r="D1803" s="169"/>
      <c r="E1803" s="15"/>
    </row>
    <row r="1804" spans="3:5" x14ac:dyDescent="0.25">
      <c r="C1804" s="169"/>
      <c r="D1804" s="169"/>
      <c r="E1804" s="15"/>
    </row>
    <row r="1805" spans="3:5" x14ac:dyDescent="0.25">
      <c r="C1805" s="169"/>
      <c r="D1805" s="169"/>
      <c r="E1805" s="15"/>
    </row>
    <row r="1806" spans="3:5" x14ac:dyDescent="0.25">
      <c r="C1806" s="169"/>
      <c r="D1806" s="169"/>
      <c r="E1806" s="15"/>
    </row>
    <row r="1807" spans="3:5" x14ac:dyDescent="0.25">
      <c r="C1807" s="169"/>
      <c r="D1807" s="169"/>
      <c r="E1807" s="15"/>
    </row>
    <row r="1808" spans="3:5" x14ac:dyDescent="0.25">
      <c r="C1808" s="169"/>
      <c r="D1808" s="169"/>
      <c r="E1808" s="15"/>
    </row>
    <row r="1809" spans="3:5" x14ac:dyDescent="0.25">
      <c r="C1809" s="169"/>
      <c r="D1809" s="169"/>
      <c r="E1809" s="15"/>
    </row>
    <row r="1810" spans="3:5" x14ac:dyDescent="0.25">
      <c r="C1810" s="169"/>
      <c r="D1810" s="169"/>
      <c r="E1810" s="15"/>
    </row>
    <row r="1811" spans="3:5" x14ac:dyDescent="0.25">
      <c r="C1811" s="169"/>
      <c r="D1811" s="169"/>
      <c r="E1811" s="15"/>
    </row>
    <row r="1812" spans="3:5" x14ac:dyDescent="0.25">
      <c r="C1812" s="169"/>
      <c r="D1812" s="169"/>
      <c r="E1812" s="15"/>
    </row>
    <row r="1813" spans="3:5" x14ac:dyDescent="0.25">
      <c r="C1813" s="169"/>
      <c r="D1813" s="169"/>
      <c r="E1813" s="15"/>
    </row>
    <row r="1814" spans="3:5" x14ac:dyDescent="0.25">
      <c r="C1814" s="169"/>
      <c r="D1814" s="169"/>
      <c r="E1814" s="15"/>
    </row>
    <row r="1815" spans="3:5" x14ac:dyDescent="0.25">
      <c r="C1815" s="169"/>
      <c r="D1815" s="169"/>
      <c r="E1815" s="15"/>
    </row>
    <row r="1816" spans="3:5" x14ac:dyDescent="0.25">
      <c r="C1816" s="169"/>
      <c r="D1816" s="169"/>
      <c r="E1816" s="15"/>
    </row>
    <row r="1817" spans="3:5" x14ac:dyDescent="0.25">
      <c r="C1817" s="169"/>
      <c r="D1817" s="169"/>
      <c r="E1817" s="15"/>
    </row>
    <row r="1818" spans="3:5" x14ac:dyDescent="0.25">
      <c r="C1818" s="169"/>
      <c r="D1818" s="169"/>
      <c r="E1818" s="15"/>
    </row>
    <row r="1819" spans="3:5" x14ac:dyDescent="0.25">
      <c r="C1819" s="169"/>
      <c r="D1819" s="169"/>
      <c r="E1819" s="15"/>
    </row>
    <row r="1820" spans="3:5" x14ac:dyDescent="0.25">
      <c r="C1820" s="169"/>
      <c r="D1820" s="169"/>
      <c r="E1820" s="15"/>
    </row>
    <row r="1821" spans="3:5" x14ac:dyDescent="0.25">
      <c r="C1821" s="169"/>
      <c r="D1821" s="169"/>
      <c r="E1821" s="15"/>
    </row>
    <row r="1822" spans="3:5" x14ac:dyDescent="0.25">
      <c r="C1822" s="169"/>
      <c r="D1822" s="169"/>
      <c r="E1822" s="15"/>
    </row>
    <row r="1823" spans="3:5" x14ac:dyDescent="0.25">
      <c r="C1823" s="169"/>
      <c r="D1823" s="169"/>
      <c r="E1823" s="15"/>
    </row>
    <row r="1824" spans="3:5" x14ac:dyDescent="0.25">
      <c r="C1824" s="169"/>
      <c r="D1824" s="169"/>
      <c r="E1824" s="15"/>
    </row>
    <row r="1825" spans="3:5" x14ac:dyDescent="0.25">
      <c r="C1825" s="169"/>
      <c r="D1825" s="169"/>
      <c r="E1825" s="15"/>
    </row>
    <row r="1826" spans="3:5" x14ac:dyDescent="0.25">
      <c r="C1826" s="169"/>
      <c r="D1826" s="169"/>
      <c r="E1826" s="15"/>
    </row>
    <row r="1827" spans="3:5" x14ac:dyDescent="0.25">
      <c r="C1827" s="169"/>
      <c r="D1827" s="169"/>
      <c r="E1827" s="15"/>
    </row>
    <row r="1828" spans="3:5" x14ac:dyDescent="0.25">
      <c r="C1828" s="169"/>
      <c r="D1828" s="169"/>
      <c r="E1828" s="15"/>
    </row>
    <row r="1829" spans="3:5" x14ac:dyDescent="0.25">
      <c r="C1829" s="169"/>
      <c r="D1829" s="169"/>
      <c r="E1829" s="15"/>
    </row>
    <row r="1830" spans="3:5" x14ac:dyDescent="0.25">
      <c r="C1830" s="169"/>
      <c r="D1830" s="169"/>
      <c r="E1830" s="15"/>
    </row>
    <row r="1831" spans="3:5" x14ac:dyDescent="0.25">
      <c r="C1831" s="169"/>
      <c r="D1831" s="169"/>
      <c r="E1831" s="15"/>
    </row>
    <row r="1832" spans="3:5" x14ac:dyDescent="0.25">
      <c r="C1832" s="169"/>
      <c r="D1832" s="169"/>
      <c r="E1832" s="15"/>
    </row>
    <row r="1833" spans="3:5" x14ac:dyDescent="0.25">
      <c r="C1833" s="169"/>
      <c r="D1833" s="169"/>
      <c r="E1833" s="15"/>
    </row>
    <row r="1834" spans="3:5" x14ac:dyDescent="0.25">
      <c r="C1834" s="169"/>
      <c r="D1834" s="169"/>
      <c r="E1834" s="15"/>
    </row>
    <row r="1835" spans="3:5" x14ac:dyDescent="0.25">
      <c r="C1835" s="169"/>
      <c r="D1835" s="169"/>
      <c r="E1835" s="15"/>
    </row>
    <row r="1836" spans="3:5" x14ac:dyDescent="0.25">
      <c r="C1836" s="169"/>
      <c r="D1836" s="169"/>
      <c r="E1836" s="15"/>
    </row>
    <row r="1837" spans="3:5" x14ac:dyDescent="0.25">
      <c r="C1837" s="169"/>
      <c r="D1837" s="169"/>
      <c r="E1837" s="15"/>
    </row>
    <row r="1838" spans="3:5" x14ac:dyDescent="0.25">
      <c r="C1838" s="169"/>
      <c r="D1838" s="169"/>
      <c r="E1838" s="15"/>
    </row>
    <row r="1839" spans="3:5" x14ac:dyDescent="0.25">
      <c r="C1839" s="169"/>
      <c r="D1839" s="169"/>
      <c r="E1839" s="15"/>
    </row>
    <row r="1840" spans="3:5" x14ac:dyDescent="0.25">
      <c r="C1840" s="169"/>
      <c r="D1840" s="169"/>
      <c r="E1840" s="15"/>
    </row>
    <row r="1841" spans="3:5" x14ac:dyDescent="0.25">
      <c r="C1841" s="169"/>
      <c r="D1841" s="169"/>
      <c r="E1841" s="15"/>
    </row>
    <row r="1842" spans="3:5" x14ac:dyDescent="0.25">
      <c r="C1842" s="169"/>
      <c r="D1842" s="169"/>
      <c r="E1842" s="15"/>
    </row>
    <row r="1843" spans="3:5" x14ac:dyDescent="0.25">
      <c r="C1843" s="169"/>
      <c r="D1843" s="169"/>
      <c r="E1843" s="15"/>
    </row>
    <row r="1844" spans="3:5" x14ac:dyDescent="0.25">
      <c r="C1844" s="169"/>
      <c r="D1844" s="169"/>
      <c r="E1844" s="15"/>
    </row>
    <row r="1845" spans="3:5" x14ac:dyDescent="0.25">
      <c r="C1845" s="169"/>
      <c r="D1845" s="169"/>
      <c r="E1845" s="15"/>
    </row>
    <row r="1846" spans="3:5" x14ac:dyDescent="0.25">
      <c r="C1846" s="169"/>
      <c r="D1846" s="169"/>
      <c r="E1846" s="15"/>
    </row>
    <row r="1847" spans="3:5" x14ac:dyDescent="0.25">
      <c r="C1847" s="169"/>
      <c r="D1847" s="169"/>
      <c r="E1847" s="15"/>
    </row>
    <row r="1848" spans="3:5" x14ac:dyDescent="0.25">
      <c r="C1848" s="169"/>
      <c r="D1848" s="169"/>
      <c r="E1848" s="15"/>
    </row>
    <row r="1849" spans="3:5" x14ac:dyDescent="0.25">
      <c r="C1849" s="169"/>
      <c r="D1849" s="169"/>
      <c r="E1849" s="15"/>
    </row>
    <row r="1850" spans="3:5" x14ac:dyDescent="0.25">
      <c r="C1850" s="169"/>
      <c r="D1850" s="169"/>
      <c r="E1850" s="15"/>
    </row>
    <row r="1851" spans="3:5" x14ac:dyDescent="0.25">
      <c r="C1851" s="169"/>
      <c r="D1851" s="169"/>
      <c r="E1851" s="15"/>
    </row>
    <row r="1852" spans="3:5" x14ac:dyDescent="0.25">
      <c r="C1852" s="169"/>
      <c r="D1852" s="169"/>
      <c r="E1852" s="15"/>
    </row>
    <row r="1853" spans="3:5" x14ac:dyDescent="0.25">
      <c r="C1853" s="169"/>
      <c r="D1853" s="169"/>
      <c r="E1853" s="15"/>
    </row>
    <row r="1854" spans="3:5" x14ac:dyDescent="0.25">
      <c r="C1854" s="169"/>
      <c r="D1854" s="169"/>
      <c r="E1854" s="15"/>
    </row>
    <row r="1855" spans="3:5" x14ac:dyDescent="0.25">
      <c r="C1855" s="169"/>
      <c r="D1855" s="169"/>
      <c r="E1855" s="15"/>
    </row>
    <row r="1856" spans="3:5" x14ac:dyDescent="0.25">
      <c r="C1856" s="169"/>
      <c r="D1856" s="169"/>
      <c r="E1856" s="15"/>
    </row>
    <row r="1857" spans="3:5" x14ac:dyDescent="0.25">
      <c r="C1857" s="169"/>
      <c r="D1857" s="169"/>
      <c r="E1857" s="15"/>
    </row>
    <row r="1858" spans="3:5" x14ac:dyDescent="0.25">
      <c r="C1858" s="169"/>
      <c r="D1858" s="169"/>
      <c r="E1858" s="15"/>
    </row>
    <row r="1859" spans="3:5" x14ac:dyDescent="0.25">
      <c r="C1859" s="169"/>
      <c r="D1859" s="169"/>
      <c r="E1859" s="15"/>
    </row>
    <row r="1860" spans="3:5" x14ac:dyDescent="0.25">
      <c r="C1860" s="169"/>
      <c r="D1860" s="169"/>
      <c r="E1860" s="15"/>
    </row>
    <row r="1861" spans="3:5" x14ac:dyDescent="0.25">
      <c r="C1861" s="169"/>
      <c r="D1861" s="169"/>
      <c r="E1861" s="15"/>
    </row>
    <row r="1862" spans="3:5" x14ac:dyDescent="0.25">
      <c r="C1862" s="169"/>
      <c r="D1862" s="169"/>
      <c r="E1862" s="15"/>
    </row>
    <row r="1863" spans="3:5" x14ac:dyDescent="0.25">
      <c r="C1863" s="169"/>
      <c r="D1863" s="169"/>
      <c r="E1863" s="15"/>
    </row>
    <row r="1864" spans="3:5" x14ac:dyDescent="0.25">
      <c r="C1864" s="169"/>
      <c r="D1864" s="169"/>
      <c r="E1864" s="15"/>
    </row>
    <row r="1865" spans="3:5" x14ac:dyDescent="0.25">
      <c r="C1865" s="169"/>
      <c r="D1865" s="169"/>
      <c r="E1865" s="15"/>
    </row>
    <row r="1866" spans="3:5" x14ac:dyDescent="0.25">
      <c r="C1866" s="169"/>
      <c r="D1866" s="169"/>
      <c r="E1866" s="15"/>
    </row>
    <row r="1867" spans="3:5" x14ac:dyDescent="0.25">
      <c r="C1867" s="169"/>
      <c r="D1867" s="169"/>
      <c r="E1867" s="15"/>
    </row>
    <row r="1868" spans="3:5" x14ac:dyDescent="0.25">
      <c r="C1868" s="169"/>
      <c r="D1868" s="169"/>
      <c r="E1868" s="15"/>
    </row>
    <row r="1869" spans="3:5" x14ac:dyDescent="0.25">
      <c r="C1869" s="169"/>
      <c r="D1869" s="169"/>
      <c r="E1869" s="15"/>
    </row>
    <row r="1870" spans="3:5" x14ac:dyDescent="0.25">
      <c r="C1870" s="169"/>
      <c r="D1870" s="169"/>
      <c r="E1870" s="15"/>
    </row>
    <row r="1871" spans="3:5" x14ac:dyDescent="0.25">
      <c r="C1871" s="169"/>
      <c r="D1871" s="169"/>
      <c r="E1871" s="15"/>
    </row>
    <row r="1872" spans="3:5" x14ac:dyDescent="0.25">
      <c r="C1872" s="169"/>
      <c r="D1872" s="169"/>
      <c r="E1872" s="15"/>
    </row>
    <row r="1873" spans="3:5" x14ac:dyDescent="0.25">
      <c r="C1873" s="169"/>
      <c r="D1873" s="169"/>
      <c r="E1873" s="15"/>
    </row>
    <row r="1874" spans="3:5" x14ac:dyDescent="0.25">
      <c r="C1874" s="169"/>
      <c r="D1874" s="169"/>
      <c r="E1874" s="15"/>
    </row>
    <row r="1875" spans="3:5" x14ac:dyDescent="0.25">
      <c r="C1875" s="169"/>
      <c r="D1875" s="169"/>
      <c r="E1875" s="15"/>
    </row>
    <row r="1876" spans="3:5" x14ac:dyDescent="0.25">
      <c r="C1876" s="169"/>
      <c r="D1876" s="169"/>
      <c r="E1876" s="15"/>
    </row>
    <row r="1877" spans="3:5" x14ac:dyDescent="0.25">
      <c r="C1877" s="169"/>
      <c r="D1877" s="169"/>
      <c r="E1877" s="15"/>
    </row>
    <row r="1878" spans="3:5" x14ac:dyDescent="0.25">
      <c r="C1878" s="169"/>
      <c r="D1878" s="169"/>
      <c r="E1878" s="15"/>
    </row>
    <row r="1879" spans="3:5" x14ac:dyDescent="0.25">
      <c r="C1879" s="169"/>
      <c r="D1879" s="169"/>
      <c r="E1879" s="15"/>
    </row>
    <row r="1880" spans="3:5" x14ac:dyDescent="0.25">
      <c r="C1880" s="169"/>
      <c r="D1880" s="169"/>
      <c r="E1880" s="15"/>
    </row>
    <row r="1881" spans="3:5" x14ac:dyDescent="0.25">
      <c r="C1881" s="169"/>
      <c r="D1881" s="169"/>
      <c r="E1881" s="15"/>
    </row>
    <row r="1882" spans="3:5" x14ac:dyDescent="0.25">
      <c r="C1882" s="169"/>
      <c r="D1882" s="169"/>
      <c r="E1882" s="15"/>
    </row>
    <row r="1883" spans="3:5" x14ac:dyDescent="0.25">
      <c r="C1883" s="169"/>
      <c r="D1883" s="169"/>
      <c r="E1883" s="15"/>
    </row>
    <row r="1884" spans="3:5" x14ac:dyDescent="0.25">
      <c r="C1884" s="169"/>
      <c r="D1884" s="169"/>
      <c r="E1884" s="15"/>
    </row>
    <row r="1885" spans="3:5" x14ac:dyDescent="0.25">
      <c r="C1885" s="169"/>
      <c r="D1885" s="169"/>
      <c r="E1885" s="15"/>
    </row>
    <row r="1886" spans="3:5" x14ac:dyDescent="0.25">
      <c r="C1886" s="169"/>
      <c r="D1886" s="169"/>
      <c r="E1886" s="15"/>
    </row>
    <row r="1887" spans="3:5" x14ac:dyDescent="0.25">
      <c r="C1887" s="169"/>
      <c r="D1887" s="169"/>
      <c r="E1887" s="15"/>
    </row>
    <row r="1888" spans="3:5" x14ac:dyDescent="0.25">
      <c r="C1888" s="169"/>
      <c r="D1888" s="169"/>
      <c r="E1888" s="15"/>
    </row>
    <row r="1889" spans="3:5" x14ac:dyDescent="0.25">
      <c r="C1889" s="169"/>
      <c r="D1889" s="169"/>
      <c r="E1889" s="15"/>
    </row>
    <row r="1890" spans="3:5" x14ac:dyDescent="0.25">
      <c r="C1890" s="169"/>
      <c r="D1890" s="169"/>
      <c r="E1890" s="15"/>
    </row>
    <row r="1891" spans="3:5" x14ac:dyDescent="0.25">
      <c r="C1891" s="169"/>
      <c r="D1891" s="169"/>
      <c r="E1891" s="15"/>
    </row>
    <row r="1892" spans="3:5" x14ac:dyDescent="0.25">
      <c r="C1892" s="169"/>
      <c r="D1892" s="169"/>
      <c r="E1892" s="15"/>
    </row>
    <row r="1893" spans="3:5" x14ac:dyDescent="0.25">
      <c r="C1893" s="169"/>
      <c r="D1893" s="169"/>
      <c r="E1893" s="15"/>
    </row>
    <row r="1894" spans="3:5" x14ac:dyDescent="0.25">
      <c r="C1894" s="169"/>
      <c r="D1894" s="169"/>
      <c r="E1894" s="15"/>
    </row>
    <row r="1895" spans="3:5" x14ac:dyDescent="0.25">
      <c r="C1895" s="169"/>
      <c r="D1895" s="169"/>
      <c r="E1895" s="15"/>
    </row>
    <row r="1896" spans="3:5" x14ac:dyDescent="0.25">
      <c r="C1896" s="169"/>
      <c r="D1896" s="169"/>
      <c r="E1896" s="15"/>
    </row>
    <row r="1897" spans="3:5" x14ac:dyDescent="0.25">
      <c r="C1897" s="169"/>
      <c r="D1897" s="169"/>
      <c r="E1897" s="15"/>
    </row>
    <row r="1898" spans="3:5" x14ac:dyDescent="0.25">
      <c r="C1898" s="169"/>
      <c r="D1898" s="169"/>
      <c r="E1898" s="15"/>
    </row>
    <row r="1899" spans="3:5" x14ac:dyDescent="0.25">
      <c r="C1899" s="169"/>
      <c r="D1899" s="169"/>
      <c r="E1899" s="15"/>
    </row>
    <row r="1900" spans="3:5" x14ac:dyDescent="0.25">
      <c r="C1900" s="169"/>
      <c r="D1900" s="169"/>
      <c r="E1900" s="15"/>
    </row>
    <row r="1901" spans="3:5" x14ac:dyDescent="0.25">
      <c r="C1901" s="169"/>
      <c r="D1901" s="169"/>
      <c r="E1901" s="15"/>
    </row>
    <row r="1902" spans="3:5" x14ac:dyDescent="0.25">
      <c r="C1902" s="169"/>
      <c r="D1902" s="169"/>
      <c r="E1902" s="15"/>
    </row>
    <row r="1903" spans="3:5" x14ac:dyDescent="0.25">
      <c r="C1903" s="169"/>
      <c r="D1903" s="169"/>
      <c r="E1903" s="15"/>
    </row>
    <row r="1904" spans="3:5" x14ac:dyDescent="0.25">
      <c r="C1904" s="169"/>
      <c r="D1904" s="169"/>
      <c r="E1904" s="15"/>
    </row>
    <row r="1905" spans="3:5" x14ac:dyDescent="0.25">
      <c r="C1905" s="169"/>
      <c r="D1905" s="169"/>
      <c r="E1905" s="15"/>
    </row>
    <row r="1906" spans="3:5" x14ac:dyDescent="0.25">
      <c r="C1906" s="169"/>
      <c r="D1906" s="169"/>
      <c r="E1906" s="15"/>
    </row>
    <row r="1907" spans="3:5" x14ac:dyDescent="0.25">
      <c r="C1907" s="169"/>
      <c r="D1907" s="169"/>
      <c r="E1907" s="15"/>
    </row>
    <row r="1908" spans="3:5" x14ac:dyDescent="0.25">
      <c r="C1908" s="169"/>
      <c r="D1908" s="169"/>
      <c r="E1908" s="15"/>
    </row>
    <row r="1909" spans="3:5" x14ac:dyDescent="0.25">
      <c r="C1909" s="169"/>
      <c r="D1909" s="169"/>
      <c r="E1909" s="15"/>
    </row>
    <row r="1910" spans="3:5" x14ac:dyDescent="0.25">
      <c r="C1910" s="169"/>
      <c r="D1910" s="169"/>
      <c r="E1910" s="15"/>
    </row>
    <row r="1911" spans="3:5" x14ac:dyDescent="0.25">
      <c r="C1911" s="169"/>
      <c r="D1911" s="169"/>
      <c r="E1911" s="15"/>
    </row>
    <row r="1912" spans="3:5" x14ac:dyDescent="0.25">
      <c r="C1912" s="169"/>
      <c r="D1912" s="169"/>
      <c r="E1912" s="15"/>
    </row>
    <row r="1913" spans="3:5" x14ac:dyDescent="0.25">
      <c r="C1913" s="169"/>
      <c r="D1913" s="169"/>
      <c r="E1913" s="15"/>
    </row>
    <row r="1914" spans="3:5" x14ac:dyDescent="0.25">
      <c r="C1914" s="169"/>
      <c r="D1914" s="169"/>
      <c r="E1914" s="15"/>
    </row>
    <row r="1915" spans="3:5" x14ac:dyDescent="0.25">
      <c r="C1915" s="169"/>
      <c r="D1915" s="169"/>
      <c r="E1915" s="15"/>
    </row>
    <row r="1916" spans="3:5" x14ac:dyDescent="0.25">
      <c r="C1916" s="169"/>
      <c r="D1916" s="169"/>
      <c r="E1916" s="15"/>
    </row>
    <row r="1917" spans="3:5" x14ac:dyDescent="0.25">
      <c r="C1917" s="169"/>
      <c r="D1917" s="169"/>
      <c r="E1917" s="15"/>
    </row>
    <row r="1918" spans="3:5" x14ac:dyDescent="0.25">
      <c r="C1918" s="169"/>
      <c r="D1918" s="169"/>
      <c r="E1918" s="15"/>
    </row>
    <row r="1919" spans="3:5" x14ac:dyDescent="0.25">
      <c r="C1919" s="169"/>
      <c r="D1919" s="169"/>
      <c r="E1919" s="15"/>
    </row>
    <row r="1920" spans="3:5" x14ac:dyDescent="0.25">
      <c r="C1920" s="169"/>
      <c r="D1920" s="169"/>
      <c r="E1920" s="15"/>
    </row>
    <row r="1921" spans="3:5" x14ac:dyDescent="0.25">
      <c r="C1921" s="169"/>
      <c r="D1921" s="169"/>
      <c r="E1921" s="15"/>
    </row>
    <row r="1922" spans="3:5" x14ac:dyDescent="0.25">
      <c r="C1922" s="169"/>
      <c r="D1922" s="169"/>
      <c r="E1922" s="15"/>
    </row>
    <row r="1923" spans="3:5" x14ac:dyDescent="0.25">
      <c r="C1923" s="169"/>
      <c r="D1923" s="169"/>
      <c r="E1923" s="15"/>
    </row>
    <row r="1924" spans="3:5" x14ac:dyDescent="0.25">
      <c r="C1924" s="169"/>
      <c r="D1924" s="169"/>
      <c r="E1924" s="15"/>
    </row>
    <row r="1925" spans="3:5" x14ac:dyDescent="0.25">
      <c r="C1925" s="169"/>
      <c r="D1925" s="169"/>
      <c r="E1925" s="15"/>
    </row>
    <row r="1926" spans="3:5" x14ac:dyDescent="0.25">
      <c r="C1926" s="169"/>
      <c r="D1926" s="169"/>
      <c r="E1926" s="15"/>
    </row>
    <row r="1927" spans="3:5" x14ac:dyDescent="0.25">
      <c r="C1927" s="169"/>
      <c r="D1927" s="169"/>
      <c r="E1927" s="15"/>
    </row>
    <row r="1928" spans="3:5" x14ac:dyDescent="0.25">
      <c r="C1928" s="169"/>
      <c r="D1928" s="169"/>
      <c r="E1928" s="15"/>
    </row>
    <row r="1929" spans="3:5" x14ac:dyDescent="0.25">
      <c r="C1929" s="169"/>
      <c r="D1929" s="169"/>
      <c r="E1929" s="15"/>
    </row>
    <row r="1930" spans="3:5" x14ac:dyDescent="0.25">
      <c r="C1930" s="169"/>
      <c r="D1930" s="169"/>
      <c r="E1930" s="15"/>
    </row>
    <row r="1931" spans="3:5" x14ac:dyDescent="0.25">
      <c r="C1931" s="169"/>
      <c r="D1931" s="169"/>
      <c r="E1931" s="15"/>
    </row>
    <row r="1932" spans="3:5" x14ac:dyDescent="0.25">
      <c r="C1932" s="169"/>
      <c r="D1932" s="169"/>
      <c r="E1932" s="15"/>
    </row>
    <row r="1933" spans="3:5" x14ac:dyDescent="0.25">
      <c r="C1933" s="169"/>
      <c r="D1933" s="169"/>
      <c r="E1933" s="15"/>
    </row>
    <row r="1934" spans="3:5" x14ac:dyDescent="0.25">
      <c r="C1934" s="169"/>
      <c r="D1934" s="169"/>
      <c r="E1934" s="15"/>
    </row>
    <row r="1935" spans="3:5" x14ac:dyDescent="0.25">
      <c r="C1935" s="169"/>
      <c r="D1935" s="169"/>
      <c r="E1935" s="15"/>
    </row>
    <row r="1936" spans="3:5" x14ac:dyDescent="0.25">
      <c r="C1936" s="169"/>
      <c r="D1936" s="169"/>
      <c r="E1936" s="15"/>
    </row>
    <row r="1937" spans="3:5" x14ac:dyDescent="0.25">
      <c r="C1937" s="169"/>
      <c r="D1937" s="169"/>
      <c r="E1937" s="15"/>
    </row>
    <row r="1938" spans="3:5" x14ac:dyDescent="0.25">
      <c r="C1938" s="169"/>
      <c r="D1938" s="169"/>
      <c r="E1938" s="15"/>
    </row>
    <row r="1939" spans="3:5" x14ac:dyDescent="0.25">
      <c r="C1939" s="169"/>
      <c r="D1939" s="169"/>
      <c r="E1939" s="15"/>
    </row>
    <row r="1940" spans="3:5" x14ac:dyDescent="0.25">
      <c r="C1940" s="169"/>
      <c r="D1940" s="169"/>
      <c r="E1940" s="15"/>
    </row>
    <row r="1941" spans="3:5" x14ac:dyDescent="0.25">
      <c r="C1941" s="169"/>
      <c r="D1941" s="169"/>
      <c r="E1941" s="15"/>
    </row>
    <row r="1942" spans="3:5" x14ac:dyDescent="0.25">
      <c r="C1942" s="169"/>
      <c r="D1942" s="169"/>
      <c r="E1942" s="15"/>
    </row>
    <row r="1943" spans="3:5" x14ac:dyDescent="0.25">
      <c r="C1943" s="169"/>
      <c r="D1943" s="169"/>
      <c r="E1943" s="15"/>
    </row>
    <row r="1944" spans="3:5" x14ac:dyDescent="0.25">
      <c r="C1944" s="169"/>
      <c r="D1944" s="169"/>
      <c r="E1944" s="15"/>
    </row>
    <row r="1945" spans="3:5" x14ac:dyDescent="0.25">
      <c r="C1945" s="169"/>
      <c r="D1945" s="169"/>
      <c r="E1945" s="15"/>
    </row>
    <row r="1946" spans="3:5" x14ac:dyDescent="0.25">
      <c r="C1946" s="169"/>
      <c r="D1946" s="169"/>
      <c r="E1946" s="15"/>
    </row>
    <row r="1947" spans="3:5" x14ac:dyDescent="0.25">
      <c r="C1947" s="169"/>
      <c r="D1947" s="169"/>
      <c r="E1947" s="15"/>
    </row>
    <row r="1948" spans="3:5" x14ac:dyDescent="0.25">
      <c r="C1948" s="169"/>
      <c r="D1948" s="169"/>
      <c r="E1948" s="15"/>
    </row>
    <row r="1949" spans="3:5" x14ac:dyDescent="0.25">
      <c r="C1949" s="169"/>
      <c r="D1949" s="169"/>
      <c r="E1949" s="15"/>
    </row>
    <row r="1950" spans="3:5" x14ac:dyDescent="0.25">
      <c r="C1950" s="169"/>
      <c r="D1950" s="169"/>
      <c r="E1950" s="15"/>
    </row>
    <row r="1951" spans="3:5" x14ac:dyDescent="0.25">
      <c r="C1951" s="169"/>
      <c r="D1951" s="169"/>
      <c r="E1951" s="15"/>
    </row>
    <row r="1952" spans="3:5" x14ac:dyDescent="0.25">
      <c r="C1952" s="169"/>
      <c r="D1952" s="169"/>
      <c r="E1952" s="15"/>
    </row>
    <row r="1953" spans="3:5" x14ac:dyDescent="0.25">
      <c r="C1953" s="169"/>
      <c r="D1953" s="169"/>
      <c r="E1953" s="15"/>
    </row>
    <row r="1954" spans="3:5" x14ac:dyDescent="0.25">
      <c r="C1954" s="169"/>
      <c r="D1954" s="169"/>
      <c r="E1954" s="15"/>
    </row>
    <row r="1955" spans="3:5" x14ac:dyDescent="0.25">
      <c r="C1955" s="169"/>
      <c r="D1955" s="169"/>
      <c r="E1955" s="15"/>
    </row>
    <row r="1956" spans="3:5" x14ac:dyDescent="0.25">
      <c r="C1956" s="169"/>
      <c r="D1956" s="169"/>
      <c r="E1956" s="15"/>
    </row>
    <row r="1957" spans="3:5" x14ac:dyDescent="0.25">
      <c r="C1957" s="169"/>
      <c r="D1957" s="169"/>
      <c r="E1957" s="15"/>
    </row>
    <row r="1958" spans="3:5" x14ac:dyDescent="0.25">
      <c r="C1958" s="169"/>
      <c r="D1958" s="169"/>
      <c r="E1958" s="15"/>
    </row>
    <row r="1959" spans="3:5" x14ac:dyDescent="0.25">
      <c r="C1959" s="169"/>
      <c r="D1959" s="169"/>
      <c r="E1959" s="15"/>
    </row>
    <row r="1960" spans="3:5" x14ac:dyDescent="0.25">
      <c r="C1960" s="169"/>
      <c r="D1960" s="169"/>
      <c r="E1960" s="15"/>
    </row>
    <row r="1961" spans="3:5" x14ac:dyDescent="0.25">
      <c r="C1961" s="169"/>
      <c r="D1961" s="169"/>
      <c r="E1961" s="15"/>
    </row>
    <row r="1962" spans="3:5" x14ac:dyDescent="0.25">
      <c r="C1962" s="169"/>
      <c r="D1962" s="169"/>
      <c r="E1962" s="15"/>
    </row>
    <row r="1963" spans="3:5" x14ac:dyDescent="0.25">
      <c r="C1963" s="169"/>
      <c r="D1963" s="169"/>
      <c r="E1963" s="15"/>
    </row>
    <row r="1964" spans="3:5" x14ac:dyDescent="0.25">
      <c r="C1964" s="169"/>
      <c r="D1964" s="169"/>
      <c r="E1964" s="15"/>
    </row>
    <row r="1965" spans="3:5" x14ac:dyDescent="0.25">
      <c r="C1965" s="169"/>
      <c r="D1965" s="169"/>
      <c r="E1965" s="15"/>
    </row>
    <row r="1966" spans="3:5" x14ac:dyDescent="0.25">
      <c r="C1966" s="169"/>
      <c r="D1966" s="169"/>
      <c r="E1966" s="15"/>
    </row>
    <row r="1967" spans="3:5" x14ac:dyDescent="0.25">
      <c r="C1967" s="169"/>
      <c r="D1967" s="169"/>
      <c r="E1967" s="15"/>
    </row>
    <row r="1968" spans="3:5" x14ac:dyDescent="0.25">
      <c r="C1968" s="169"/>
      <c r="D1968" s="169"/>
      <c r="E1968" s="15"/>
    </row>
    <row r="1969" spans="3:5" x14ac:dyDescent="0.25">
      <c r="C1969" s="169"/>
      <c r="D1969" s="169"/>
      <c r="E1969" s="15"/>
    </row>
    <row r="1970" spans="3:5" x14ac:dyDescent="0.25">
      <c r="C1970" s="169"/>
      <c r="D1970" s="169"/>
      <c r="E1970" s="15"/>
    </row>
    <row r="1971" spans="3:5" x14ac:dyDescent="0.25">
      <c r="C1971" s="169"/>
      <c r="D1971" s="169"/>
      <c r="E1971" s="15"/>
    </row>
    <row r="1972" spans="3:5" x14ac:dyDescent="0.25">
      <c r="C1972" s="169"/>
      <c r="D1972" s="169"/>
      <c r="E1972" s="15"/>
    </row>
    <row r="1973" spans="3:5" x14ac:dyDescent="0.25">
      <c r="C1973" s="169"/>
      <c r="D1973" s="169"/>
      <c r="E1973" s="15"/>
    </row>
    <row r="1974" spans="3:5" x14ac:dyDescent="0.25">
      <c r="C1974" s="169"/>
      <c r="D1974" s="169"/>
      <c r="E1974" s="15"/>
    </row>
    <row r="1975" spans="3:5" x14ac:dyDescent="0.25">
      <c r="C1975" s="169"/>
      <c r="D1975" s="169"/>
      <c r="E1975" s="15"/>
    </row>
    <row r="1976" spans="3:5" x14ac:dyDescent="0.25">
      <c r="C1976" s="169"/>
      <c r="D1976" s="169"/>
      <c r="E1976" s="15"/>
    </row>
    <row r="1977" spans="3:5" x14ac:dyDescent="0.25">
      <c r="C1977" s="169"/>
      <c r="D1977" s="169"/>
      <c r="E1977" s="15"/>
    </row>
    <row r="1978" spans="3:5" x14ac:dyDescent="0.25">
      <c r="C1978" s="169"/>
      <c r="D1978" s="169"/>
      <c r="E1978" s="15"/>
    </row>
    <row r="1979" spans="3:5" x14ac:dyDescent="0.25">
      <c r="C1979" s="169"/>
      <c r="D1979" s="169"/>
      <c r="E1979" s="15"/>
    </row>
    <row r="1980" spans="3:5" x14ac:dyDescent="0.25">
      <c r="C1980" s="169"/>
      <c r="D1980" s="169"/>
      <c r="E1980" s="15"/>
    </row>
    <row r="1981" spans="3:5" x14ac:dyDescent="0.25">
      <c r="C1981" s="169"/>
      <c r="D1981" s="169"/>
      <c r="E1981" s="15"/>
    </row>
    <row r="1982" spans="3:5" x14ac:dyDescent="0.25">
      <c r="C1982" s="169"/>
      <c r="D1982" s="169"/>
      <c r="E1982" s="15"/>
    </row>
    <row r="1983" spans="3:5" x14ac:dyDescent="0.25">
      <c r="C1983" s="169"/>
      <c r="D1983" s="169"/>
      <c r="E1983" s="15"/>
    </row>
    <row r="1984" spans="3:5" x14ac:dyDescent="0.25">
      <c r="C1984" s="169"/>
      <c r="D1984" s="169"/>
      <c r="E1984" s="15"/>
    </row>
    <row r="1985" spans="3:5" x14ac:dyDescent="0.25">
      <c r="C1985" s="169"/>
      <c r="D1985" s="169"/>
      <c r="E1985" s="15"/>
    </row>
    <row r="1986" spans="3:5" x14ac:dyDescent="0.25">
      <c r="C1986" s="169"/>
      <c r="D1986" s="169"/>
      <c r="E1986" s="15"/>
    </row>
    <row r="1987" spans="3:5" x14ac:dyDescent="0.25">
      <c r="C1987" s="169"/>
      <c r="D1987" s="169"/>
      <c r="E1987" s="15"/>
    </row>
    <row r="1988" spans="3:5" x14ac:dyDescent="0.25">
      <c r="C1988" s="169"/>
      <c r="D1988" s="169"/>
      <c r="E1988" s="15"/>
    </row>
    <row r="1989" spans="3:5" x14ac:dyDescent="0.25">
      <c r="C1989" s="169"/>
      <c r="D1989" s="169"/>
      <c r="E1989" s="15"/>
    </row>
    <row r="1990" spans="3:5" x14ac:dyDescent="0.25">
      <c r="C1990" s="169"/>
      <c r="D1990" s="169"/>
      <c r="E1990" s="15"/>
    </row>
    <row r="1991" spans="3:5" x14ac:dyDescent="0.25">
      <c r="C1991" s="169"/>
      <c r="D1991" s="169"/>
      <c r="E1991" s="15"/>
    </row>
    <row r="1992" spans="3:5" x14ac:dyDescent="0.25">
      <c r="C1992" s="169"/>
      <c r="D1992" s="169"/>
      <c r="E1992" s="15"/>
    </row>
    <row r="1993" spans="3:5" x14ac:dyDescent="0.25">
      <c r="C1993" s="169"/>
      <c r="D1993" s="169"/>
      <c r="E1993" s="15"/>
    </row>
    <row r="1994" spans="3:5" x14ac:dyDescent="0.25">
      <c r="C1994" s="169"/>
      <c r="D1994" s="169"/>
      <c r="E1994" s="15"/>
    </row>
    <row r="1995" spans="3:5" x14ac:dyDescent="0.25">
      <c r="C1995" s="169"/>
      <c r="D1995" s="169"/>
      <c r="E1995" s="15"/>
    </row>
    <row r="1996" spans="3:5" x14ac:dyDescent="0.25">
      <c r="C1996" s="169"/>
      <c r="D1996" s="169"/>
      <c r="E1996" s="15"/>
    </row>
    <row r="1997" spans="3:5" x14ac:dyDescent="0.25">
      <c r="C1997" s="169"/>
      <c r="D1997" s="169"/>
      <c r="E1997" s="15"/>
    </row>
    <row r="1998" spans="3:5" x14ac:dyDescent="0.25">
      <c r="C1998" s="169"/>
      <c r="D1998" s="169"/>
      <c r="E1998" s="15"/>
    </row>
    <row r="1999" spans="3:5" x14ac:dyDescent="0.25">
      <c r="C1999" s="169"/>
      <c r="D1999" s="169"/>
      <c r="E1999" s="15"/>
    </row>
    <row r="2000" spans="3:5" x14ac:dyDescent="0.25">
      <c r="C2000" s="169"/>
      <c r="D2000" s="169"/>
      <c r="E2000" s="15"/>
    </row>
    <row r="2001" spans="3:5" x14ac:dyDescent="0.25">
      <c r="C2001" s="169"/>
      <c r="D2001" s="169"/>
      <c r="E2001" s="15"/>
    </row>
    <row r="2002" spans="3:5" x14ac:dyDescent="0.25">
      <c r="C2002" s="169"/>
      <c r="D2002" s="169"/>
      <c r="E2002" s="15"/>
    </row>
    <row r="2003" spans="3:5" x14ac:dyDescent="0.25">
      <c r="C2003" s="169"/>
      <c r="D2003" s="169"/>
      <c r="E2003" s="15"/>
    </row>
    <row r="2004" spans="3:5" x14ac:dyDescent="0.25">
      <c r="C2004" s="169"/>
      <c r="D2004" s="169"/>
      <c r="E2004" s="15"/>
    </row>
    <row r="2005" spans="3:5" x14ac:dyDescent="0.25">
      <c r="C2005" s="169"/>
      <c r="D2005" s="169"/>
      <c r="E2005" s="15"/>
    </row>
    <row r="2006" spans="3:5" x14ac:dyDescent="0.25">
      <c r="C2006" s="169"/>
      <c r="D2006" s="169"/>
      <c r="E2006" s="15"/>
    </row>
    <row r="2007" spans="3:5" x14ac:dyDescent="0.25">
      <c r="C2007" s="169"/>
      <c r="D2007" s="169"/>
      <c r="E2007" s="15"/>
    </row>
    <row r="2008" spans="3:5" x14ac:dyDescent="0.25">
      <c r="C2008" s="169"/>
      <c r="D2008" s="169"/>
      <c r="E2008" s="15"/>
    </row>
    <row r="2009" spans="3:5" x14ac:dyDescent="0.25">
      <c r="C2009" s="169"/>
      <c r="D2009" s="169"/>
      <c r="E2009" s="15"/>
    </row>
    <row r="2010" spans="3:5" x14ac:dyDescent="0.25">
      <c r="C2010" s="169"/>
      <c r="D2010" s="169"/>
      <c r="E2010" s="15"/>
    </row>
    <row r="2011" spans="3:5" x14ac:dyDescent="0.25">
      <c r="C2011" s="169"/>
      <c r="D2011" s="169"/>
      <c r="E2011" s="15"/>
    </row>
    <row r="2012" spans="3:5" x14ac:dyDescent="0.25">
      <c r="C2012" s="169"/>
      <c r="D2012" s="169"/>
      <c r="E2012" s="15"/>
    </row>
    <row r="2013" spans="3:5" x14ac:dyDescent="0.25">
      <c r="C2013" s="169"/>
      <c r="D2013" s="169"/>
      <c r="E2013" s="15"/>
    </row>
    <row r="2014" spans="3:5" x14ac:dyDescent="0.25">
      <c r="C2014" s="169"/>
      <c r="D2014" s="169"/>
      <c r="E2014" s="15"/>
    </row>
    <row r="2015" spans="3:5" x14ac:dyDescent="0.25">
      <c r="C2015" s="169"/>
      <c r="D2015" s="169"/>
      <c r="E2015" s="15"/>
    </row>
    <row r="2016" spans="3:5" x14ac:dyDescent="0.25">
      <c r="C2016" s="169"/>
      <c r="D2016" s="169"/>
      <c r="E2016" s="15"/>
    </row>
    <row r="2017" spans="3:5" x14ac:dyDescent="0.25">
      <c r="C2017" s="169"/>
      <c r="D2017" s="169"/>
      <c r="E2017" s="15"/>
    </row>
    <row r="2018" spans="3:5" x14ac:dyDescent="0.25">
      <c r="C2018" s="169"/>
      <c r="D2018" s="169"/>
      <c r="E2018" s="15"/>
    </row>
    <row r="2019" spans="3:5" x14ac:dyDescent="0.25">
      <c r="C2019" s="169"/>
      <c r="D2019" s="169"/>
      <c r="E2019" s="15"/>
    </row>
    <row r="2020" spans="3:5" x14ac:dyDescent="0.25">
      <c r="C2020" s="169"/>
      <c r="D2020" s="169"/>
      <c r="E2020" s="15"/>
    </row>
    <row r="2021" spans="3:5" x14ac:dyDescent="0.25">
      <c r="C2021" s="169"/>
      <c r="D2021" s="169"/>
      <c r="E2021" s="15"/>
    </row>
    <row r="2022" spans="3:5" x14ac:dyDescent="0.25">
      <c r="C2022" s="169"/>
      <c r="D2022" s="169"/>
      <c r="E2022" s="15"/>
    </row>
    <row r="2023" spans="3:5" x14ac:dyDescent="0.25">
      <c r="C2023" s="169"/>
      <c r="D2023" s="169"/>
      <c r="E2023" s="15"/>
    </row>
    <row r="2024" spans="3:5" x14ac:dyDescent="0.25">
      <c r="C2024" s="169"/>
      <c r="D2024" s="169"/>
      <c r="E2024" s="15"/>
    </row>
    <row r="2025" spans="3:5" x14ac:dyDescent="0.25">
      <c r="C2025" s="169"/>
      <c r="D2025" s="169"/>
      <c r="E2025" s="15"/>
    </row>
    <row r="2026" spans="3:5" x14ac:dyDescent="0.25">
      <c r="C2026" s="169"/>
      <c r="D2026" s="169"/>
      <c r="E2026" s="15"/>
    </row>
    <row r="2027" spans="3:5" x14ac:dyDescent="0.25">
      <c r="C2027" s="169"/>
      <c r="D2027" s="169"/>
      <c r="E2027" s="15"/>
    </row>
    <row r="2028" spans="3:5" x14ac:dyDescent="0.25">
      <c r="C2028" s="169"/>
      <c r="D2028" s="169"/>
      <c r="E2028" s="15"/>
    </row>
    <row r="2029" spans="3:5" x14ac:dyDescent="0.25">
      <c r="C2029" s="169"/>
      <c r="D2029" s="169"/>
      <c r="E2029" s="15"/>
    </row>
    <row r="2030" spans="3:5" x14ac:dyDescent="0.25">
      <c r="C2030" s="169"/>
      <c r="D2030" s="169"/>
      <c r="E2030" s="15"/>
    </row>
    <row r="2031" spans="3:5" x14ac:dyDescent="0.25">
      <c r="C2031" s="169"/>
      <c r="D2031" s="169"/>
      <c r="E2031" s="15"/>
    </row>
    <row r="2032" spans="3:5" x14ac:dyDescent="0.25">
      <c r="C2032" s="169"/>
      <c r="D2032" s="169"/>
      <c r="E2032" s="15"/>
    </row>
    <row r="2033" spans="3:5" x14ac:dyDescent="0.25">
      <c r="C2033" s="169"/>
      <c r="D2033" s="169"/>
      <c r="E2033" s="15"/>
    </row>
    <row r="2034" spans="3:5" x14ac:dyDescent="0.25">
      <c r="C2034" s="169"/>
      <c r="D2034" s="169"/>
      <c r="E2034" s="15"/>
    </row>
    <row r="2035" spans="3:5" x14ac:dyDescent="0.25">
      <c r="C2035" s="169"/>
      <c r="D2035" s="169"/>
      <c r="E2035" s="15"/>
    </row>
    <row r="2036" spans="3:5" x14ac:dyDescent="0.25">
      <c r="C2036" s="169"/>
      <c r="D2036" s="169"/>
      <c r="E2036" s="15"/>
    </row>
    <row r="2037" spans="3:5" x14ac:dyDescent="0.25">
      <c r="C2037" s="169"/>
      <c r="D2037" s="169"/>
      <c r="E2037" s="15"/>
    </row>
    <row r="2038" spans="3:5" x14ac:dyDescent="0.25">
      <c r="C2038" s="169"/>
      <c r="D2038" s="169"/>
      <c r="E2038" s="15"/>
    </row>
    <row r="2039" spans="3:5" x14ac:dyDescent="0.25">
      <c r="C2039" s="169"/>
      <c r="D2039" s="169"/>
      <c r="E2039" s="15"/>
    </row>
    <row r="2040" spans="3:5" x14ac:dyDescent="0.25">
      <c r="C2040" s="169"/>
      <c r="D2040" s="169"/>
      <c r="E2040" s="15"/>
    </row>
    <row r="2041" spans="3:5" x14ac:dyDescent="0.25">
      <c r="C2041" s="169"/>
      <c r="D2041" s="169"/>
      <c r="E2041" s="15"/>
    </row>
    <row r="2042" spans="3:5" x14ac:dyDescent="0.25">
      <c r="C2042" s="169"/>
      <c r="D2042" s="169"/>
      <c r="E2042" s="15"/>
    </row>
    <row r="2043" spans="3:5" x14ac:dyDescent="0.25">
      <c r="C2043" s="169"/>
      <c r="D2043" s="169"/>
      <c r="E2043" s="15"/>
    </row>
    <row r="2044" spans="3:5" x14ac:dyDescent="0.25">
      <c r="C2044" s="169"/>
      <c r="D2044" s="169"/>
      <c r="E2044" s="15"/>
    </row>
    <row r="2045" spans="3:5" x14ac:dyDescent="0.25">
      <c r="C2045" s="169"/>
      <c r="D2045" s="169"/>
      <c r="E2045" s="15"/>
    </row>
    <row r="2046" spans="3:5" x14ac:dyDescent="0.25">
      <c r="C2046" s="169"/>
      <c r="D2046" s="169"/>
      <c r="E2046" s="15"/>
    </row>
    <row r="2047" spans="3:5" x14ac:dyDescent="0.25">
      <c r="C2047" s="169"/>
      <c r="D2047" s="169"/>
      <c r="E2047" s="15"/>
    </row>
    <row r="2048" spans="3:5" x14ac:dyDescent="0.25">
      <c r="C2048" s="169"/>
      <c r="D2048" s="169"/>
      <c r="E2048" s="15"/>
    </row>
    <row r="2049" spans="3:5" x14ac:dyDescent="0.25">
      <c r="C2049" s="169"/>
      <c r="D2049" s="169"/>
      <c r="E2049" s="15"/>
    </row>
    <row r="2050" spans="3:5" x14ac:dyDescent="0.25">
      <c r="C2050" s="169"/>
      <c r="D2050" s="169"/>
      <c r="E2050" s="15"/>
    </row>
    <row r="2051" spans="3:5" x14ac:dyDescent="0.25">
      <c r="C2051" s="169"/>
      <c r="D2051" s="169"/>
      <c r="E2051" s="15"/>
    </row>
    <row r="2052" spans="3:5" x14ac:dyDescent="0.25">
      <c r="C2052" s="169"/>
      <c r="D2052" s="169"/>
      <c r="E2052" s="15"/>
    </row>
    <row r="2053" spans="3:5" x14ac:dyDescent="0.25">
      <c r="C2053" s="169"/>
      <c r="D2053" s="169"/>
      <c r="E2053" s="15"/>
    </row>
    <row r="2054" spans="3:5" x14ac:dyDescent="0.25">
      <c r="C2054" s="169"/>
      <c r="D2054" s="169"/>
      <c r="E2054" s="15"/>
    </row>
    <row r="2055" spans="3:5" x14ac:dyDescent="0.25">
      <c r="C2055" s="169"/>
      <c r="D2055" s="169"/>
      <c r="E2055" s="15"/>
    </row>
  </sheetData>
  <sheetProtection algorithmName="SHA-512" hashValue="h+QJKHsNt69tAVyWWNyt3y9lp4ArmZSZZzbYvW4WICPSA92lNWJdkw9JAZ8GExSqMEL7SJY/zQ006lnnzimaaQ==" saltValue="IUe1OH5BY0xT1o87cuqXYw==" spinCount="100000" sheet="1" objects="1" scenarios="1"/>
  <mergeCells count="9">
    <mergeCell ref="A17:A20"/>
    <mergeCell ref="A1:A4"/>
    <mergeCell ref="E2:E3"/>
    <mergeCell ref="G18:G19"/>
    <mergeCell ref="I18:I19"/>
    <mergeCell ref="G2:G3"/>
    <mergeCell ref="E18:E19"/>
    <mergeCell ref="C2:C3"/>
    <mergeCell ref="C18:C19"/>
  </mergeCells>
  <pageMargins left="0.97" right="0.25" top="0.75" bottom="0.75" header="0.36" footer="0.3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DB465"/>
  <sheetViews>
    <sheetView zoomScale="90" zoomScaleNormal="90" workbookViewId="0">
      <pane xSplit="1" topLeftCell="BD1" activePane="topRight" state="frozen"/>
      <selection pane="topRight" activeCell="BJ23" sqref="BJ23"/>
    </sheetView>
  </sheetViews>
  <sheetFormatPr defaultRowHeight="18.75" x14ac:dyDescent="0.25"/>
  <cols>
    <col min="1" max="1" width="9.7109375" style="51" customWidth="1"/>
    <col min="2" max="2" width="15.85546875" style="12" customWidth="1"/>
    <col min="3" max="3" width="11.28515625" style="12" customWidth="1"/>
    <col min="4" max="4" width="10.28515625" style="12" customWidth="1"/>
    <col min="5" max="5" width="11.140625" style="12" customWidth="1"/>
    <col min="6" max="8" width="9.140625" style="12" customWidth="1"/>
    <col min="9" max="9" width="9.140625" style="55" customWidth="1"/>
    <col min="10" max="13" width="9.140625" style="12" customWidth="1"/>
    <col min="14" max="14" width="9.140625" customWidth="1"/>
    <col min="15" max="19" width="9.140625" style="120" customWidth="1"/>
    <col min="20" max="87" width="9.140625" customWidth="1"/>
    <col min="88" max="88" width="5.5703125" customWidth="1"/>
    <col min="89" max="96" width="8.5703125" customWidth="1"/>
    <col min="97" max="99" width="9.140625" customWidth="1"/>
  </cols>
  <sheetData>
    <row r="1" spans="1:106" x14ac:dyDescent="0.25">
      <c r="B1" s="134" t="s">
        <v>22</v>
      </c>
      <c r="C1" s="134" t="s">
        <v>22</v>
      </c>
      <c r="D1" s="134" t="s">
        <v>22</v>
      </c>
      <c r="E1" s="134" t="s">
        <v>22</v>
      </c>
      <c r="F1" s="134" t="s">
        <v>22</v>
      </c>
      <c r="G1" s="134" t="s">
        <v>22</v>
      </c>
      <c r="H1" s="134" t="s">
        <v>22</v>
      </c>
      <c r="I1" s="134" t="s">
        <v>22</v>
      </c>
      <c r="J1" s="134" t="s">
        <v>22</v>
      </c>
      <c r="K1" s="134" t="s">
        <v>22</v>
      </c>
      <c r="L1" s="134" t="s">
        <v>22</v>
      </c>
      <c r="M1" s="135" t="s">
        <v>22</v>
      </c>
      <c r="N1" s="134" t="s">
        <v>22</v>
      </c>
      <c r="O1" s="134" t="s">
        <v>22</v>
      </c>
      <c r="P1" s="134" t="s">
        <v>22</v>
      </c>
      <c r="Q1" s="134" t="s">
        <v>22</v>
      </c>
      <c r="R1" s="134" t="s">
        <v>22</v>
      </c>
      <c r="S1" s="134" t="s">
        <v>22</v>
      </c>
      <c r="T1" s="52" t="s">
        <v>22</v>
      </c>
      <c r="U1" s="52" t="s">
        <v>22</v>
      </c>
      <c r="V1" s="52" t="s">
        <v>22</v>
      </c>
      <c r="W1" s="52" t="s">
        <v>22</v>
      </c>
      <c r="X1" s="52" t="s">
        <v>22</v>
      </c>
      <c r="Y1" s="52" t="s">
        <v>22</v>
      </c>
      <c r="Z1" s="52" t="s">
        <v>22</v>
      </c>
      <c r="AA1" s="52" t="s">
        <v>22</v>
      </c>
      <c r="AB1" s="52" t="s">
        <v>22</v>
      </c>
      <c r="AC1" s="52" t="s">
        <v>22</v>
      </c>
      <c r="AD1" s="52" t="s">
        <v>22</v>
      </c>
      <c r="AE1" s="52" t="s">
        <v>22</v>
      </c>
      <c r="AF1" s="52" t="s">
        <v>22</v>
      </c>
      <c r="AG1" s="52" t="s">
        <v>22</v>
      </c>
      <c r="AH1" s="52" t="s">
        <v>22</v>
      </c>
      <c r="AI1" s="52" t="s">
        <v>22</v>
      </c>
      <c r="AJ1" s="52" t="s">
        <v>22</v>
      </c>
      <c r="AK1" s="52" t="s">
        <v>22</v>
      </c>
      <c r="AL1" s="52" t="s">
        <v>22</v>
      </c>
      <c r="AM1" s="52" t="s">
        <v>22</v>
      </c>
      <c r="AN1" s="52" t="s">
        <v>22</v>
      </c>
      <c r="AO1" s="52" t="s">
        <v>22</v>
      </c>
      <c r="AP1" s="52" t="s">
        <v>22</v>
      </c>
      <c r="AQ1" s="52" t="s">
        <v>22</v>
      </c>
      <c r="AR1" s="52" t="s">
        <v>22</v>
      </c>
      <c r="AS1" s="52" t="s">
        <v>22</v>
      </c>
      <c r="AT1" s="52" t="s">
        <v>22</v>
      </c>
      <c r="AU1" s="52" t="s">
        <v>22</v>
      </c>
      <c r="AV1" s="52" t="s">
        <v>22</v>
      </c>
      <c r="AW1" s="52" t="s">
        <v>22</v>
      </c>
      <c r="AX1" s="52" t="s">
        <v>22</v>
      </c>
      <c r="AY1" s="52" t="s">
        <v>22</v>
      </c>
      <c r="AZ1" s="52" t="s">
        <v>22</v>
      </c>
      <c r="BA1" s="52" t="s">
        <v>22</v>
      </c>
      <c r="BB1" s="52" t="s">
        <v>22</v>
      </c>
      <c r="BC1" s="52" t="s">
        <v>22</v>
      </c>
      <c r="BD1" s="52" t="s">
        <v>22</v>
      </c>
      <c r="BE1" s="52" t="s">
        <v>22</v>
      </c>
      <c r="BF1" s="52" t="s">
        <v>22</v>
      </c>
      <c r="BG1" s="52" t="s">
        <v>22</v>
      </c>
      <c r="BH1" s="52" t="s">
        <v>22</v>
      </c>
      <c r="BI1" s="52" t="s">
        <v>22</v>
      </c>
      <c r="BJ1" s="52" t="s">
        <v>22</v>
      </c>
      <c r="BK1" s="52" t="s">
        <v>22</v>
      </c>
      <c r="BL1" s="52" t="s">
        <v>22</v>
      </c>
      <c r="BM1" s="52" t="s">
        <v>22</v>
      </c>
      <c r="BN1" s="52" t="s">
        <v>22</v>
      </c>
      <c r="BO1" s="52" t="s">
        <v>22</v>
      </c>
      <c r="BP1" s="52" t="s">
        <v>22</v>
      </c>
      <c r="BQ1" s="52" t="s">
        <v>22</v>
      </c>
      <c r="BR1" s="52" t="s">
        <v>22</v>
      </c>
      <c r="BS1" s="52" t="s">
        <v>22</v>
      </c>
      <c r="BT1" s="52" t="s">
        <v>22</v>
      </c>
      <c r="BU1" s="52" t="s">
        <v>22</v>
      </c>
      <c r="BV1" s="52" t="s">
        <v>22</v>
      </c>
      <c r="BW1" s="52" t="s">
        <v>22</v>
      </c>
      <c r="BX1" s="52" t="s">
        <v>22</v>
      </c>
      <c r="BY1" s="52" t="s">
        <v>22</v>
      </c>
      <c r="BZ1" s="52" t="s">
        <v>22</v>
      </c>
      <c r="CA1" s="52" t="s">
        <v>22</v>
      </c>
      <c r="CB1" s="52" t="s">
        <v>22</v>
      </c>
      <c r="CC1" s="52" t="s">
        <v>22</v>
      </c>
      <c r="CD1" s="52" t="s">
        <v>22</v>
      </c>
      <c r="CE1" s="52" t="s">
        <v>22</v>
      </c>
      <c r="CF1" s="52" t="s">
        <v>22</v>
      </c>
      <c r="CG1" s="52" t="s">
        <v>22</v>
      </c>
      <c r="CH1" s="52" t="s">
        <v>22</v>
      </c>
      <c r="CI1" s="52" t="s">
        <v>22</v>
      </c>
      <c r="CJ1" s="52" t="s">
        <v>22</v>
      </c>
      <c r="CK1" s="52" t="s">
        <v>22</v>
      </c>
      <c r="CL1" s="52" t="s">
        <v>22</v>
      </c>
      <c r="CM1" s="52" t="s">
        <v>22</v>
      </c>
      <c r="CN1" s="52" t="s">
        <v>22</v>
      </c>
      <c r="CO1" s="52" t="s">
        <v>22</v>
      </c>
      <c r="CP1" s="52" t="s">
        <v>22</v>
      </c>
      <c r="CQ1" s="52" t="s">
        <v>22</v>
      </c>
      <c r="CR1" s="52" t="s">
        <v>22</v>
      </c>
      <c r="CS1" s="52" t="s">
        <v>22</v>
      </c>
      <c r="CT1" s="52" t="s">
        <v>22</v>
      </c>
      <c r="CU1" s="52" t="s">
        <v>22</v>
      </c>
      <c r="CV1" s="52" t="s">
        <v>22</v>
      </c>
      <c r="CW1" s="52" t="s">
        <v>22</v>
      </c>
      <c r="CX1" s="52" t="s">
        <v>22</v>
      </c>
      <c r="CY1" s="52"/>
    </row>
    <row r="2" spans="1:106" s="141" customFormat="1" x14ac:dyDescent="0.4">
      <c r="A2" s="53" t="s">
        <v>48</v>
      </c>
      <c r="B2" s="136">
        <v>100</v>
      </c>
      <c r="C2" s="136">
        <v>99</v>
      </c>
      <c r="D2" s="136">
        <v>98</v>
      </c>
      <c r="E2" s="136">
        <v>97</v>
      </c>
      <c r="F2" s="136">
        <v>96</v>
      </c>
      <c r="G2" s="136">
        <v>95</v>
      </c>
      <c r="H2" s="136">
        <v>94</v>
      </c>
      <c r="I2" s="136">
        <v>93</v>
      </c>
      <c r="J2" s="136">
        <v>92</v>
      </c>
      <c r="K2" s="136">
        <v>91</v>
      </c>
      <c r="L2" s="136">
        <v>90</v>
      </c>
      <c r="M2" s="136">
        <v>89</v>
      </c>
      <c r="N2" s="136">
        <v>88</v>
      </c>
      <c r="O2" s="136">
        <v>87</v>
      </c>
      <c r="P2" s="149">
        <f t="shared" ref="P2:AU2" si="0">O2-1</f>
        <v>86</v>
      </c>
      <c r="Q2" s="149">
        <f t="shared" si="0"/>
        <v>85</v>
      </c>
      <c r="R2" s="149">
        <f t="shared" si="0"/>
        <v>84</v>
      </c>
      <c r="S2" s="149">
        <f t="shared" si="0"/>
        <v>83</v>
      </c>
      <c r="T2" s="139">
        <f t="shared" si="0"/>
        <v>82</v>
      </c>
      <c r="U2" s="140">
        <f t="shared" si="0"/>
        <v>81</v>
      </c>
      <c r="V2" s="140">
        <f t="shared" si="0"/>
        <v>80</v>
      </c>
      <c r="W2" s="140">
        <f t="shared" si="0"/>
        <v>79</v>
      </c>
      <c r="X2" s="140">
        <f t="shared" si="0"/>
        <v>78</v>
      </c>
      <c r="Y2" s="140">
        <f t="shared" si="0"/>
        <v>77</v>
      </c>
      <c r="Z2" s="141">
        <f t="shared" si="0"/>
        <v>76</v>
      </c>
      <c r="AA2" s="141">
        <f t="shared" si="0"/>
        <v>75</v>
      </c>
      <c r="AB2" s="141">
        <f t="shared" si="0"/>
        <v>74</v>
      </c>
      <c r="AC2" s="141">
        <f t="shared" si="0"/>
        <v>73</v>
      </c>
      <c r="AD2" s="141">
        <f t="shared" si="0"/>
        <v>72</v>
      </c>
      <c r="AE2" s="141">
        <f t="shared" si="0"/>
        <v>71</v>
      </c>
      <c r="AF2" s="141">
        <f t="shared" si="0"/>
        <v>70</v>
      </c>
      <c r="AG2" s="141">
        <f t="shared" si="0"/>
        <v>69</v>
      </c>
      <c r="AH2" s="141">
        <f t="shared" si="0"/>
        <v>68</v>
      </c>
      <c r="AI2" s="141">
        <f t="shared" si="0"/>
        <v>67</v>
      </c>
      <c r="AJ2" s="141">
        <f t="shared" si="0"/>
        <v>66</v>
      </c>
      <c r="AK2" s="141">
        <f t="shared" si="0"/>
        <v>65</v>
      </c>
      <c r="AL2" s="141">
        <f t="shared" si="0"/>
        <v>64</v>
      </c>
      <c r="AM2" s="141">
        <f t="shared" si="0"/>
        <v>63</v>
      </c>
      <c r="AN2" s="141">
        <f t="shared" si="0"/>
        <v>62</v>
      </c>
      <c r="AO2" s="141">
        <f t="shared" si="0"/>
        <v>61</v>
      </c>
      <c r="AP2" s="141">
        <f t="shared" si="0"/>
        <v>60</v>
      </c>
      <c r="AQ2" s="141">
        <f t="shared" si="0"/>
        <v>59</v>
      </c>
      <c r="AR2" s="141">
        <f t="shared" si="0"/>
        <v>58</v>
      </c>
      <c r="AS2" s="141">
        <f t="shared" si="0"/>
        <v>57</v>
      </c>
      <c r="AT2" s="141">
        <f t="shared" si="0"/>
        <v>56</v>
      </c>
      <c r="AU2" s="141">
        <f t="shared" si="0"/>
        <v>55</v>
      </c>
      <c r="AV2" s="141">
        <f t="shared" ref="AV2:CA2" si="1">AU2-1</f>
        <v>54</v>
      </c>
      <c r="AW2" s="141">
        <f t="shared" si="1"/>
        <v>53</v>
      </c>
      <c r="AX2" s="141">
        <f t="shared" si="1"/>
        <v>52</v>
      </c>
      <c r="AY2" s="141">
        <f t="shared" si="1"/>
        <v>51</v>
      </c>
      <c r="AZ2" s="141">
        <f t="shared" si="1"/>
        <v>50</v>
      </c>
      <c r="BA2" s="141">
        <f t="shared" si="1"/>
        <v>49</v>
      </c>
      <c r="BB2" s="141">
        <f t="shared" si="1"/>
        <v>48</v>
      </c>
      <c r="BC2" s="141">
        <f t="shared" si="1"/>
        <v>47</v>
      </c>
      <c r="BD2" s="141">
        <f t="shared" si="1"/>
        <v>46</v>
      </c>
      <c r="BE2" s="141">
        <f t="shared" si="1"/>
        <v>45</v>
      </c>
      <c r="BF2" s="141">
        <f t="shared" si="1"/>
        <v>44</v>
      </c>
      <c r="BG2" s="141">
        <f t="shared" si="1"/>
        <v>43</v>
      </c>
      <c r="BH2" s="141">
        <f t="shared" si="1"/>
        <v>42</v>
      </c>
      <c r="BI2" s="141">
        <f t="shared" si="1"/>
        <v>41</v>
      </c>
      <c r="BJ2" s="141">
        <f t="shared" si="1"/>
        <v>40</v>
      </c>
      <c r="BK2" s="141">
        <f t="shared" si="1"/>
        <v>39</v>
      </c>
      <c r="BL2" s="141">
        <f t="shared" si="1"/>
        <v>38</v>
      </c>
      <c r="BM2" s="141">
        <f t="shared" si="1"/>
        <v>37</v>
      </c>
      <c r="BN2" s="141">
        <f t="shared" si="1"/>
        <v>36</v>
      </c>
      <c r="BO2" s="141">
        <f t="shared" si="1"/>
        <v>35</v>
      </c>
      <c r="BP2" s="141">
        <f t="shared" si="1"/>
        <v>34</v>
      </c>
      <c r="BQ2" s="141">
        <f t="shared" si="1"/>
        <v>33</v>
      </c>
      <c r="BR2" s="141">
        <f t="shared" si="1"/>
        <v>32</v>
      </c>
      <c r="BS2" s="141">
        <f t="shared" si="1"/>
        <v>31</v>
      </c>
      <c r="BT2" s="141">
        <f t="shared" si="1"/>
        <v>30</v>
      </c>
      <c r="BU2" s="141">
        <f t="shared" si="1"/>
        <v>29</v>
      </c>
      <c r="BV2" s="141">
        <f t="shared" si="1"/>
        <v>28</v>
      </c>
      <c r="BW2" s="141">
        <f t="shared" si="1"/>
        <v>27</v>
      </c>
      <c r="BX2" s="141">
        <f t="shared" si="1"/>
        <v>26</v>
      </c>
      <c r="BY2" s="141">
        <f t="shared" si="1"/>
        <v>25</v>
      </c>
      <c r="BZ2" s="141">
        <f t="shared" si="1"/>
        <v>24</v>
      </c>
      <c r="CA2" s="141">
        <f t="shared" si="1"/>
        <v>23</v>
      </c>
      <c r="CB2" s="141">
        <f t="shared" ref="CB2:CX2" si="2">CA2-1</f>
        <v>22</v>
      </c>
      <c r="CC2" s="141">
        <f t="shared" si="2"/>
        <v>21</v>
      </c>
      <c r="CD2" s="141">
        <f t="shared" si="2"/>
        <v>20</v>
      </c>
      <c r="CE2" s="141">
        <f t="shared" si="2"/>
        <v>19</v>
      </c>
      <c r="CF2" s="141">
        <f t="shared" si="2"/>
        <v>18</v>
      </c>
      <c r="CG2" s="141">
        <f t="shared" si="2"/>
        <v>17</v>
      </c>
      <c r="CH2" s="141">
        <f t="shared" si="2"/>
        <v>16</v>
      </c>
      <c r="CI2" s="141">
        <f t="shared" si="2"/>
        <v>15</v>
      </c>
      <c r="CJ2" s="141">
        <f t="shared" si="2"/>
        <v>14</v>
      </c>
      <c r="CK2" s="141">
        <f t="shared" si="2"/>
        <v>13</v>
      </c>
      <c r="CL2" s="141">
        <f t="shared" si="2"/>
        <v>12</v>
      </c>
      <c r="CM2" s="141">
        <f t="shared" si="2"/>
        <v>11</v>
      </c>
      <c r="CN2" s="141">
        <f t="shared" si="2"/>
        <v>10</v>
      </c>
      <c r="CO2" s="141">
        <f t="shared" si="2"/>
        <v>9</v>
      </c>
      <c r="CP2" s="141">
        <f t="shared" si="2"/>
        <v>8</v>
      </c>
      <c r="CQ2" s="141">
        <f t="shared" si="2"/>
        <v>7</v>
      </c>
      <c r="CR2" s="141">
        <f t="shared" si="2"/>
        <v>6</v>
      </c>
      <c r="CS2" s="141">
        <f t="shared" si="2"/>
        <v>5</v>
      </c>
      <c r="CT2" s="141">
        <f t="shared" si="2"/>
        <v>4</v>
      </c>
      <c r="CU2" s="141">
        <f t="shared" si="2"/>
        <v>3</v>
      </c>
      <c r="CV2" s="141">
        <f t="shared" si="2"/>
        <v>2</v>
      </c>
      <c r="CW2" s="141">
        <f t="shared" si="2"/>
        <v>1</v>
      </c>
      <c r="CX2" s="141">
        <f t="shared" si="2"/>
        <v>0</v>
      </c>
    </row>
    <row r="3" spans="1:106" ht="15" x14ac:dyDescent="0.25">
      <c r="A3" s="60">
        <v>40</v>
      </c>
      <c r="B3" s="137">
        <v>0.77203999999999995</v>
      </c>
      <c r="C3" s="137">
        <v>0.77690000000000003</v>
      </c>
      <c r="D3" s="137">
        <v>0.78149999999999997</v>
      </c>
      <c r="E3" s="137">
        <v>0.78581999999999996</v>
      </c>
      <c r="F3" s="137">
        <v>0.78993000000000002</v>
      </c>
      <c r="G3" s="137">
        <v>0.79386000000000001</v>
      </c>
      <c r="H3" s="137">
        <v>0.79762999999999995</v>
      </c>
      <c r="I3" s="137">
        <v>0.80125999999999997</v>
      </c>
      <c r="J3" s="137">
        <v>0.80479000000000001</v>
      </c>
      <c r="K3" s="137">
        <v>0.80820999999999998</v>
      </c>
      <c r="L3" s="137">
        <v>0.81154999999999999</v>
      </c>
      <c r="M3" s="138">
        <v>0.81481000000000003</v>
      </c>
      <c r="N3" s="148">
        <v>0.81801000000000001</v>
      </c>
      <c r="O3" s="137">
        <v>0.82115000000000005</v>
      </c>
      <c r="P3" s="137">
        <v>0.82425000000000004</v>
      </c>
      <c r="Q3" s="137">
        <v>0.82730999999999999</v>
      </c>
      <c r="R3" s="137">
        <v>0.83033000000000001</v>
      </c>
      <c r="S3" s="137">
        <v>0.83328000000000002</v>
      </c>
      <c r="T3" s="290">
        <v>0.83618000000000003</v>
      </c>
      <c r="U3" s="290">
        <v>0.83904999999999996</v>
      </c>
      <c r="V3" s="290">
        <v>0.84187000000000001</v>
      </c>
      <c r="W3" s="290">
        <v>0.84465000000000001</v>
      </c>
      <c r="X3" s="290">
        <v>0.84741</v>
      </c>
      <c r="Y3" s="290">
        <v>0.85013000000000005</v>
      </c>
      <c r="Z3" s="290">
        <v>0.85282999999999998</v>
      </c>
      <c r="AA3" s="290">
        <v>0.85550000000000004</v>
      </c>
      <c r="AB3" s="290">
        <v>0.85814000000000001</v>
      </c>
      <c r="AC3" s="290">
        <v>0.86077000000000004</v>
      </c>
      <c r="AD3" s="290">
        <v>0.86336000000000002</v>
      </c>
      <c r="AE3" s="290">
        <v>0.86592999999999998</v>
      </c>
      <c r="AF3" s="290">
        <v>0.86848000000000003</v>
      </c>
      <c r="AG3" s="290">
        <v>0.871</v>
      </c>
      <c r="AH3" s="290">
        <v>0.87350000000000005</v>
      </c>
      <c r="AI3" s="290">
        <v>0.87597999999999998</v>
      </c>
      <c r="AJ3" s="290">
        <v>0.87841999999999998</v>
      </c>
      <c r="AK3" s="290">
        <v>0.88085000000000002</v>
      </c>
      <c r="AL3" s="290">
        <v>0.88324999999999998</v>
      </c>
      <c r="AM3" s="290">
        <v>0.88563000000000003</v>
      </c>
      <c r="AN3" s="290">
        <v>0.88798999999999995</v>
      </c>
      <c r="AO3" s="290">
        <v>0.89032999999999995</v>
      </c>
      <c r="AP3" s="290">
        <v>0.89265000000000005</v>
      </c>
      <c r="AQ3" s="290">
        <v>0.89495000000000002</v>
      </c>
      <c r="AR3" s="290">
        <v>0.89724000000000004</v>
      </c>
      <c r="AS3" s="290">
        <v>0.89949000000000001</v>
      </c>
      <c r="AT3" s="290">
        <v>0.90168999999999999</v>
      </c>
      <c r="AU3" s="290">
        <v>0.90388999999999997</v>
      </c>
      <c r="AV3" s="290">
        <v>0.90605999999999998</v>
      </c>
      <c r="AW3" s="290">
        <v>0.90822000000000003</v>
      </c>
      <c r="AX3" s="290">
        <v>0.91035999999999995</v>
      </c>
      <c r="AY3" s="290">
        <v>0.91247</v>
      </c>
      <c r="AZ3" s="290">
        <v>0.91456000000000004</v>
      </c>
      <c r="BA3" s="290">
        <v>0.91661999999999999</v>
      </c>
      <c r="BB3" s="290">
        <v>0.91866000000000003</v>
      </c>
      <c r="BC3" s="290">
        <v>0.92068000000000005</v>
      </c>
      <c r="BD3" s="290">
        <v>0.92267999999999994</v>
      </c>
      <c r="BE3" s="290">
        <v>0.92464999999999997</v>
      </c>
      <c r="BF3" s="290">
        <v>0.92656000000000005</v>
      </c>
      <c r="BG3" s="290">
        <v>0.92845999999999995</v>
      </c>
      <c r="BH3" s="290">
        <v>0.93033999999999994</v>
      </c>
      <c r="BI3" s="290">
        <v>0.93218000000000001</v>
      </c>
      <c r="BJ3" s="290">
        <v>0.93400000000000005</v>
      </c>
      <c r="BK3" s="290">
        <v>0.93577999999999995</v>
      </c>
      <c r="BL3" s="290">
        <v>0.93754000000000004</v>
      </c>
      <c r="BM3" s="290">
        <v>0.93928</v>
      </c>
      <c r="BN3" s="290">
        <v>0.94098000000000004</v>
      </c>
      <c r="BO3" s="290">
        <v>0.94264999999999999</v>
      </c>
      <c r="BP3" s="290">
        <v>0.94430000000000003</v>
      </c>
      <c r="BQ3" s="290">
        <v>0.94591000000000003</v>
      </c>
      <c r="BR3" s="290">
        <v>0.94750000000000001</v>
      </c>
      <c r="BS3" s="290">
        <v>0.94906000000000001</v>
      </c>
      <c r="BT3" s="290">
        <v>0.9506</v>
      </c>
      <c r="BU3" s="290">
        <v>0.95211999999999997</v>
      </c>
      <c r="BV3" s="290">
        <v>0.95360999999999996</v>
      </c>
      <c r="BW3" s="290">
        <v>0.95508000000000004</v>
      </c>
      <c r="BX3" s="290">
        <v>0.95652000000000004</v>
      </c>
      <c r="BY3" s="290">
        <v>0.95794000000000001</v>
      </c>
      <c r="BZ3" s="290">
        <v>0.95933999999999997</v>
      </c>
      <c r="CA3" s="290">
        <v>0.96072000000000002</v>
      </c>
      <c r="CB3" s="290">
        <v>0.96206999999999998</v>
      </c>
      <c r="CC3" s="290">
        <v>0.96340999999999999</v>
      </c>
      <c r="CD3" s="290">
        <v>0.96475</v>
      </c>
      <c r="CE3" s="290">
        <v>0.96606999999999998</v>
      </c>
      <c r="CF3" s="290">
        <v>0.96740000000000004</v>
      </c>
      <c r="CG3" s="290">
        <v>0.96872000000000003</v>
      </c>
      <c r="CH3" s="290">
        <v>0.97004000000000001</v>
      </c>
      <c r="CI3" s="290">
        <v>0.97136</v>
      </c>
      <c r="CJ3" s="290">
        <v>0.97269000000000005</v>
      </c>
      <c r="CK3" s="290">
        <v>0.97401000000000004</v>
      </c>
      <c r="CL3" s="290">
        <v>0.97533999999999998</v>
      </c>
      <c r="CM3" s="290">
        <v>0.97667000000000004</v>
      </c>
      <c r="CN3" s="290">
        <v>0.97801000000000005</v>
      </c>
      <c r="CO3" s="290">
        <v>0.97936000000000001</v>
      </c>
      <c r="CP3" s="290">
        <v>0.98072000000000004</v>
      </c>
      <c r="CQ3" s="290">
        <v>0.98209999999999997</v>
      </c>
      <c r="CR3" s="290">
        <v>0.98348000000000002</v>
      </c>
      <c r="CS3" s="290">
        <v>0.98489000000000004</v>
      </c>
      <c r="CT3" s="290">
        <v>0.98631000000000002</v>
      </c>
      <c r="CU3" s="290">
        <v>0.98775999999999997</v>
      </c>
      <c r="CV3" s="290">
        <v>0.98923000000000005</v>
      </c>
      <c r="CW3" s="290">
        <v>0.99073</v>
      </c>
      <c r="CX3" s="290">
        <v>0.99224000000000001</v>
      </c>
      <c r="CY3" s="14"/>
      <c r="CZ3" s="14" t="str">
        <f>CONCATENATE(ВЭС_рабоч!GV2,ВЭС_рабоч!GW2)</f>
        <v>Component</v>
      </c>
      <c r="DA3" s="14" t="str">
        <f>CONCATENATE(ВЭС_рабоч!GW2,ВЭС_рабоч!GX2)</f>
        <v>ComponentCAS</v>
      </c>
      <c r="DB3" s="120" t="str">
        <f>CONCATENATE(ВЭС_рабоч!GX2,ВЭС_рабоч!GY2)</f>
        <v>CAS</v>
      </c>
    </row>
    <row r="4" spans="1:106" ht="15" x14ac:dyDescent="0.25">
      <c r="A4" s="60">
        <v>39</v>
      </c>
      <c r="B4" s="137">
        <v>0.77293999999999996</v>
      </c>
      <c r="C4" s="137">
        <v>0.77780000000000005</v>
      </c>
      <c r="D4" s="137">
        <v>0.78237999999999996</v>
      </c>
      <c r="E4" s="137">
        <v>0.78671000000000002</v>
      </c>
      <c r="F4" s="137">
        <v>0.79083000000000003</v>
      </c>
      <c r="G4" s="137">
        <v>0.79476999999999998</v>
      </c>
      <c r="H4" s="137">
        <v>0.79856000000000005</v>
      </c>
      <c r="I4" s="137">
        <v>0.80220000000000002</v>
      </c>
      <c r="J4" s="137">
        <v>0.80571999999999999</v>
      </c>
      <c r="K4" s="137">
        <v>0.80915000000000004</v>
      </c>
      <c r="L4" s="137">
        <v>0.81247999999999998</v>
      </c>
      <c r="M4" s="138">
        <v>0.81574999999999998</v>
      </c>
      <c r="N4" s="120">
        <v>0.81894</v>
      </c>
      <c r="O4" s="137">
        <v>0.82208000000000003</v>
      </c>
      <c r="P4" s="137">
        <v>0.82518000000000002</v>
      </c>
      <c r="Q4" s="137">
        <v>0.82825000000000004</v>
      </c>
      <c r="R4" s="137">
        <v>0.83126999999999995</v>
      </c>
      <c r="S4" s="137">
        <v>0.83421999999999996</v>
      </c>
      <c r="T4" s="290">
        <v>0.83711999999999998</v>
      </c>
      <c r="U4" s="290">
        <v>0.83996999999999999</v>
      </c>
      <c r="V4" s="290">
        <v>0.84277999999999997</v>
      </c>
      <c r="W4" s="290">
        <v>0.84555999999999998</v>
      </c>
      <c r="X4" s="290">
        <v>0.84831000000000001</v>
      </c>
      <c r="Y4" s="290">
        <v>0.85102999999999995</v>
      </c>
      <c r="Z4" s="290">
        <v>0.85370999999999997</v>
      </c>
      <c r="AA4" s="290">
        <v>0.85636999999999996</v>
      </c>
      <c r="AB4" s="290">
        <v>0.85902000000000001</v>
      </c>
      <c r="AC4" s="290">
        <v>0.86163000000000001</v>
      </c>
      <c r="AD4" s="290">
        <v>0.86423000000000005</v>
      </c>
      <c r="AE4" s="290">
        <v>0.86678999999999995</v>
      </c>
      <c r="AF4" s="290">
        <v>0.86934</v>
      </c>
      <c r="AG4" s="290">
        <v>0.87187999999999999</v>
      </c>
      <c r="AH4" s="290">
        <v>0.87436999999999998</v>
      </c>
      <c r="AI4" s="290">
        <v>0.87683999999999995</v>
      </c>
      <c r="AJ4" s="290">
        <v>0.87929000000000002</v>
      </c>
      <c r="AK4" s="290">
        <v>0.88171999999999995</v>
      </c>
      <c r="AL4" s="290">
        <v>0.88412000000000002</v>
      </c>
      <c r="AM4" s="290">
        <v>0.88649</v>
      </c>
      <c r="AN4" s="290">
        <v>0.88885000000000003</v>
      </c>
      <c r="AO4" s="290">
        <v>0.89119000000000004</v>
      </c>
      <c r="AP4" s="290">
        <v>0.89351000000000003</v>
      </c>
      <c r="AQ4" s="290">
        <v>0.89581</v>
      </c>
      <c r="AR4" s="290">
        <v>0.89810000000000001</v>
      </c>
      <c r="AS4" s="290">
        <v>0.90032000000000001</v>
      </c>
      <c r="AT4" s="290">
        <v>0.90253000000000005</v>
      </c>
      <c r="AU4" s="290">
        <v>0.90471999999999997</v>
      </c>
      <c r="AV4" s="290">
        <v>0.90688999999999997</v>
      </c>
      <c r="AW4" s="290">
        <v>0.90903999999999996</v>
      </c>
      <c r="AX4" s="290">
        <v>0.91117999999999999</v>
      </c>
      <c r="AY4" s="290">
        <v>0.91329000000000005</v>
      </c>
      <c r="AZ4" s="290">
        <v>0.91537000000000002</v>
      </c>
      <c r="BA4" s="290">
        <v>0.91744000000000003</v>
      </c>
      <c r="BB4" s="290">
        <v>0.91947000000000001</v>
      </c>
      <c r="BC4" s="290">
        <v>0.92149000000000003</v>
      </c>
      <c r="BD4" s="290">
        <v>0.92347999999999997</v>
      </c>
      <c r="BE4" s="290">
        <v>0.92544000000000004</v>
      </c>
      <c r="BF4" s="290">
        <v>0.92735000000000001</v>
      </c>
      <c r="BG4" s="290">
        <v>0.92925000000000002</v>
      </c>
      <c r="BH4" s="290">
        <v>0.93111999999999995</v>
      </c>
      <c r="BI4" s="290">
        <v>0.93294999999999995</v>
      </c>
      <c r="BJ4" s="290">
        <v>0.93476000000000004</v>
      </c>
      <c r="BK4" s="290">
        <v>0.93654000000000004</v>
      </c>
      <c r="BL4" s="290">
        <v>0.93828999999999996</v>
      </c>
      <c r="BM4" s="290">
        <v>0.94001000000000001</v>
      </c>
      <c r="BN4" s="290">
        <v>0.94169999999999998</v>
      </c>
      <c r="BO4" s="290">
        <v>0.94335999999999998</v>
      </c>
      <c r="BP4" s="290">
        <v>0.94499</v>
      </c>
      <c r="BQ4" s="290">
        <v>0.94659000000000004</v>
      </c>
      <c r="BR4" s="290">
        <v>0.94816999999999996</v>
      </c>
      <c r="BS4" s="290">
        <v>0.94972000000000001</v>
      </c>
      <c r="BT4" s="290">
        <v>0.95123999999999997</v>
      </c>
      <c r="BU4" s="290">
        <v>0.95274000000000003</v>
      </c>
      <c r="BV4" s="290">
        <v>0.95421999999999996</v>
      </c>
      <c r="BW4" s="290">
        <v>0.95567000000000002</v>
      </c>
      <c r="BX4" s="290">
        <v>0.95709999999999995</v>
      </c>
      <c r="BY4" s="290">
        <v>0.95850999999999997</v>
      </c>
      <c r="BZ4" s="290">
        <v>0.95989000000000002</v>
      </c>
      <c r="CA4" s="290">
        <v>0.96126</v>
      </c>
      <c r="CB4" s="290">
        <v>0.96260000000000001</v>
      </c>
      <c r="CC4" s="290">
        <v>0.96392999999999995</v>
      </c>
      <c r="CD4" s="290">
        <v>0.96526000000000001</v>
      </c>
      <c r="CE4" s="290">
        <v>0.96657000000000004</v>
      </c>
      <c r="CF4" s="290">
        <v>0.96789999999999998</v>
      </c>
      <c r="CG4" s="290">
        <v>0.96921000000000002</v>
      </c>
      <c r="CH4" s="290">
        <v>0.97052000000000005</v>
      </c>
      <c r="CI4" s="290">
        <v>0.97182999999999997</v>
      </c>
      <c r="CJ4" s="290">
        <v>0.97314000000000001</v>
      </c>
      <c r="CK4" s="290">
        <v>0.97445000000000004</v>
      </c>
      <c r="CL4" s="290">
        <v>0.97577000000000003</v>
      </c>
      <c r="CM4" s="290">
        <v>0.97709999999999997</v>
      </c>
      <c r="CN4" s="290">
        <v>0.97843000000000002</v>
      </c>
      <c r="CO4" s="290">
        <v>0.97977000000000003</v>
      </c>
      <c r="CP4" s="290">
        <v>0.98112999999999995</v>
      </c>
      <c r="CQ4" s="290">
        <v>0.98250000000000004</v>
      </c>
      <c r="CR4" s="290">
        <v>0.98387999999999998</v>
      </c>
      <c r="CS4" s="290">
        <v>0.98528000000000004</v>
      </c>
      <c r="CT4" s="290">
        <v>0.98670000000000002</v>
      </c>
      <c r="CU4" s="290">
        <v>0.98814000000000002</v>
      </c>
      <c r="CV4" s="290">
        <v>0.98960999999999999</v>
      </c>
      <c r="CW4" s="290">
        <v>0.99109999999999998</v>
      </c>
      <c r="CX4" s="290">
        <v>0.99261999999999995</v>
      </c>
      <c r="CY4" s="14"/>
      <c r="CZ4" s="14"/>
      <c r="DA4" s="14"/>
    </row>
    <row r="5" spans="1:106" ht="15" x14ac:dyDescent="0.25">
      <c r="A5" s="60">
        <v>38</v>
      </c>
      <c r="B5" s="137">
        <v>0.77381999999999995</v>
      </c>
      <c r="C5" s="137">
        <v>0.77866999999999997</v>
      </c>
      <c r="D5" s="137">
        <v>0.78327000000000002</v>
      </c>
      <c r="E5" s="137">
        <v>0.78759999999999997</v>
      </c>
      <c r="F5" s="137">
        <v>0.79171999999999998</v>
      </c>
      <c r="G5" s="137">
        <v>0.79566000000000003</v>
      </c>
      <c r="H5" s="137">
        <v>0.79944999999999999</v>
      </c>
      <c r="I5" s="137">
        <v>0.80310000000000004</v>
      </c>
      <c r="J5" s="137">
        <v>0.80662999999999996</v>
      </c>
      <c r="K5" s="137">
        <v>0.81006</v>
      </c>
      <c r="L5" s="137">
        <v>0.81338999999999995</v>
      </c>
      <c r="M5" s="138">
        <v>0.81666000000000005</v>
      </c>
      <c r="N5" s="120">
        <v>0.81984999999999997</v>
      </c>
      <c r="O5" s="137">
        <v>0.82298000000000004</v>
      </c>
      <c r="P5" s="137">
        <v>0.82608999999999999</v>
      </c>
      <c r="Q5" s="137">
        <v>0.82916000000000001</v>
      </c>
      <c r="R5" s="137">
        <v>0.83218000000000003</v>
      </c>
      <c r="S5" s="137">
        <v>0.83513000000000004</v>
      </c>
      <c r="T5" s="290">
        <v>0.83803000000000005</v>
      </c>
      <c r="U5" s="290">
        <v>0.84087999999999996</v>
      </c>
      <c r="V5" s="290">
        <v>0.84367999999999999</v>
      </c>
      <c r="W5" s="290">
        <v>0.84645999999999999</v>
      </c>
      <c r="X5" s="290">
        <v>0.84921000000000002</v>
      </c>
      <c r="Y5" s="290">
        <v>0.85192000000000001</v>
      </c>
      <c r="Z5" s="290">
        <v>0.85460000000000003</v>
      </c>
      <c r="AA5" s="290">
        <v>0.85726000000000002</v>
      </c>
      <c r="AB5" s="290">
        <v>0.8599</v>
      </c>
      <c r="AC5" s="290">
        <v>0.86251</v>
      </c>
      <c r="AD5" s="290">
        <v>0.86509999999999998</v>
      </c>
      <c r="AE5" s="290">
        <v>0.86765999999999999</v>
      </c>
      <c r="AF5" s="290">
        <v>0.87019999999999997</v>
      </c>
      <c r="AG5" s="290">
        <v>0.87275000000000003</v>
      </c>
      <c r="AH5" s="290">
        <v>0.87524000000000002</v>
      </c>
      <c r="AI5" s="290">
        <v>0.87770999999999999</v>
      </c>
      <c r="AJ5" s="290">
        <v>0.88016000000000005</v>
      </c>
      <c r="AK5" s="290">
        <v>0.88258000000000003</v>
      </c>
      <c r="AL5" s="290">
        <v>0.88497999999999999</v>
      </c>
      <c r="AM5" s="290">
        <v>0.88734999999999997</v>
      </c>
      <c r="AN5" s="290">
        <v>0.88971</v>
      </c>
      <c r="AO5" s="290">
        <v>0.89204000000000006</v>
      </c>
      <c r="AP5" s="290">
        <v>0.89436000000000004</v>
      </c>
      <c r="AQ5" s="290">
        <v>0.89666000000000001</v>
      </c>
      <c r="AR5" s="290">
        <v>0.89895000000000003</v>
      </c>
      <c r="AS5" s="290">
        <v>0.90117000000000003</v>
      </c>
      <c r="AT5" s="290">
        <v>0.90336000000000005</v>
      </c>
      <c r="AU5" s="290">
        <v>0.90554999999999997</v>
      </c>
      <c r="AV5" s="290">
        <v>0.90771000000000002</v>
      </c>
      <c r="AW5" s="290">
        <v>0.90986</v>
      </c>
      <c r="AX5" s="290">
        <v>0.91200000000000003</v>
      </c>
      <c r="AY5" s="290">
        <v>0.91410000000000002</v>
      </c>
      <c r="AZ5" s="290">
        <v>0.91617999999999999</v>
      </c>
      <c r="BA5" s="290">
        <v>0.91823999999999995</v>
      </c>
      <c r="BB5" s="290">
        <v>0.92027999999999999</v>
      </c>
      <c r="BC5" s="290">
        <v>0.92227999999999999</v>
      </c>
      <c r="BD5" s="290">
        <v>0.92427000000000004</v>
      </c>
      <c r="BE5" s="290">
        <v>0.92623</v>
      </c>
      <c r="BF5" s="290">
        <v>0.92813000000000001</v>
      </c>
      <c r="BG5" s="290">
        <v>0.93001999999999996</v>
      </c>
      <c r="BH5" s="290">
        <v>0.93188000000000004</v>
      </c>
      <c r="BI5" s="290">
        <v>0.93371000000000004</v>
      </c>
      <c r="BJ5" s="290">
        <v>0.93550999999999995</v>
      </c>
      <c r="BK5" s="290">
        <v>0.93728</v>
      </c>
      <c r="BL5" s="290">
        <v>0.93901999999999997</v>
      </c>
      <c r="BM5" s="290">
        <v>0.94072999999999996</v>
      </c>
      <c r="BN5" s="290">
        <v>0.94240999999999997</v>
      </c>
      <c r="BO5" s="290">
        <v>0.94406000000000001</v>
      </c>
      <c r="BP5" s="290">
        <v>0.94567999999999997</v>
      </c>
      <c r="BQ5" s="290">
        <v>0.94726999999999995</v>
      </c>
      <c r="BR5" s="290">
        <v>0.94882999999999995</v>
      </c>
      <c r="BS5" s="290">
        <v>0.95035999999999998</v>
      </c>
      <c r="BT5" s="290">
        <v>0.95187999999999995</v>
      </c>
      <c r="BU5" s="290">
        <v>0.95335999999999999</v>
      </c>
      <c r="BV5" s="290">
        <v>0.95482</v>
      </c>
      <c r="BW5" s="290">
        <v>0.95626</v>
      </c>
      <c r="BX5" s="290">
        <v>0.95767999999999998</v>
      </c>
      <c r="BY5" s="290">
        <v>0.95906999999999998</v>
      </c>
      <c r="BZ5" s="290">
        <v>0.96043999999999996</v>
      </c>
      <c r="CA5" s="290">
        <v>0.96179000000000003</v>
      </c>
      <c r="CB5" s="290">
        <v>0.96313000000000004</v>
      </c>
      <c r="CC5" s="290">
        <v>0.96445000000000003</v>
      </c>
      <c r="CD5" s="290">
        <v>0.96577000000000002</v>
      </c>
      <c r="CE5" s="290">
        <v>0.96706999999999999</v>
      </c>
      <c r="CF5" s="290">
        <v>0.96838000000000002</v>
      </c>
      <c r="CG5" s="290">
        <v>0.96969000000000005</v>
      </c>
      <c r="CH5" s="290">
        <v>0.97099000000000002</v>
      </c>
      <c r="CI5" s="290">
        <v>0.97228999999999999</v>
      </c>
      <c r="CJ5" s="290">
        <v>0.97358999999999996</v>
      </c>
      <c r="CK5" s="290">
        <v>0.97489000000000003</v>
      </c>
      <c r="CL5" s="290">
        <v>0.97619999999999996</v>
      </c>
      <c r="CM5" s="290">
        <v>0.97750999999999999</v>
      </c>
      <c r="CN5" s="290">
        <v>0.97884000000000004</v>
      </c>
      <c r="CO5" s="290">
        <v>0.98016999999999999</v>
      </c>
      <c r="CP5" s="290">
        <v>0.98151999999999995</v>
      </c>
      <c r="CQ5" s="290">
        <v>0.98289000000000004</v>
      </c>
      <c r="CR5" s="290">
        <v>0.98426999999999998</v>
      </c>
      <c r="CS5" s="290">
        <v>0.98565999999999998</v>
      </c>
      <c r="CT5" s="290">
        <v>0.98707999999999996</v>
      </c>
      <c r="CU5" s="290">
        <v>0.98851999999999995</v>
      </c>
      <c r="CV5" s="290">
        <v>0.98997999999999997</v>
      </c>
      <c r="CW5" s="290">
        <v>0.99148000000000003</v>
      </c>
      <c r="CX5" s="290">
        <v>0.99299000000000004</v>
      </c>
      <c r="CY5" s="14"/>
      <c r="CZ5" s="14"/>
      <c r="DA5" s="14"/>
    </row>
    <row r="6" spans="1:106" ht="15" x14ac:dyDescent="0.25">
      <c r="A6" s="60">
        <v>37</v>
      </c>
      <c r="B6" s="137">
        <v>0.77471000000000001</v>
      </c>
      <c r="C6" s="137">
        <v>0.77954999999999997</v>
      </c>
      <c r="D6" s="137">
        <v>0.78413999999999995</v>
      </c>
      <c r="E6" s="137">
        <v>0.78847</v>
      </c>
      <c r="F6" s="137">
        <v>0.79259999999999997</v>
      </c>
      <c r="G6" s="137">
        <v>0.79654000000000003</v>
      </c>
      <c r="H6" s="137">
        <v>0.80032999999999999</v>
      </c>
      <c r="I6" s="137">
        <v>0.80398000000000003</v>
      </c>
      <c r="J6" s="137">
        <v>0.80750999999999995</v>
      </c>
      <c r="K6" s="137">
        <v>0.81093999999999999</v>
      </c>
      <c r="L6" s="137">
        <v>0.81428</v>
      </c>
      <c r="M6" s="138">
        <v>0.81755</v>
      </c>
      <c r="N6" s="120">
        <v>0.82074000000000003</v>
      </c>
      <c r="O6" s="137">
        <v>0.82387999999999995</v>
      </c>
      <c r="P6" s="137">
        <v>0.82696999999999998</v>
      </c>
      <c r="Q6" s="137">
        <v>0.83004999999999995</v>
      </c>
      <c r="R6" s="137">
        <v>0.83306999999999998</v>
      </c>
      <c r="S6" s="137">
        <v>0.83601999999999999</v>
      </c>
      <c r="T6" s="290">
        <v>0.83892</v>
      </c>
      <c r="U6" s="290">
        <v>0.84177000000000002</v>
      </c>
      <c r="V6" s="290">
        <v>0.84458</v>
      </c>
      <c r="W6" s="290">
        <v>0.84735000000000005</v>
      </c>
      <c r="X6" s="290">
        <v>0.85009000000000001</v>
      </c>
      <c r="Y6" s="290">
        <v>0.85280999999999996</v>
      </c>
      <c r="Z6" s="290">
        <v>0.85548999999999997</v>
      </c>
      <c r="AA6" s="290">
        <v>0.85814000000000001</v>
      </c>
      <c r="AB6" s="290">
        <v>0.86077999999999999</v>
      </c>
      <c r="AC6" s="290">
        <v>0.86338999999999999</v>
      </c>
      <c r="AD6" s="290">
        <v>0.86597000000000002</v>
      </c>
      <c r="AE6" s="290">
        <v>0.86853000000000002</v>
      </c>
      <c r="AF6" s="290">
        <v>0.87107000000000001</v>
      </c>
      <c r="AG6" s="290">
        <v>0.87361999999999995</v>
      </c>
      <c r="AH6" s="290">
        <v>0.87611000000000006</v>
      </c>
      <c r="AI6" s="290">
        <v>0.87856999999999996</v>
      </c>
      <c r="AJ6" s="290">
        <v>0.88102000000000003</v>
      </c>
      <c r="AK6" s="290">
        <v>0.88344</v>
      </c>
      <c r="AL6" s="290">
        <v>0.88583999999999996</v>
      </c>
      <c r="AM6" s="290">
        <v>0.88821000000000006</v>
      </c>
      <c r="AN6" s="290">
        <v>0.89056000000000002</v>
      </c>
      <c r="AO6" s="290">
        <v>0.89288999999999996</v>
      </c>
      <c r="AP6" s="290">
        <v>0.89520999999999995</v>
      </c>
      <c r="AQ6" s="290">
        <v>0.89751000000000003</v>
      </c>
      <c r="AR6" s="290">
        <v>0.89978999999999998</v>
      </c>
      <c r="AS6" s="290">
        <v>0.90200000000000002</v>
      </c>
      <c r="AT6" s="290">
        <v>0.90419000000000005</v>
      </c>
      <c r="AU6" s="290">
        <v>0.90637000000000001</v>
      </c>
      <c r="AV6" s="290">
        <v>0.90852999999999995</v>
      </c>
      <c r="AW6" s="290">
        <v>0.91068000000000005</v>
      </c>
      <c r="AX6" s="290">
        <v>0.91281000000000001</v>
      </c>
      <c r="AY6" s="290">
        <v>0.91491</v>
      </c>
      <c r="AZ6" s="290">
        <v>0.91698999999999997</v>
      </c>
      <c r="BA6" s="290">
        <v>0.91903999999999997</v>
      </c>
      <c r="BB6" s="290">
        <v>0.92107000000000006</v>
      </c>
      <c r="BC6" s="290">
        <v>0.92306999999999995</v>
      </c>
      <c r="BD6" s="290">
        <v>0.92505000000000004</v>
      </c>
      <c r="BE6" s="290">
        <v>0.92700000000000005</v>
      </c>
      <c r="BF6" s="290">
        <v>0.92889999999999995</v>
      </c>
      <c r="BG6" s="290">
        <v>0.93079000000000001</v>
      </c>
      <c r="BH6" s="290">
        <v>0.93262999999999996</v>
      </c>
      <c r="BI6" s="290">
        <v>0.93445999999999996</v>
      </c>
      <c r="BJ6" s="290">
        <v>0.93625999999999998</v>
      </c>
      <c r="BK6" s="290">
        <v>0.93801999999999996</v>
      </c>
      <c r="BL6" s="290">
        <v>0.93974000000000002</v>
      </c>
      <c r="BM6" s="290">
        <v>0.94144000000000005</v>
      </c>
      <c r="BN6" s="290">
        <v>0.94311</v>
      </c>
      <c r="BO6" s="290">
        <v>0.94474999999999998</v>
      </c>
      <c r="BP6" s="290">
        <v>0.94635999999999998</v>
      </c>
      <c r="BQ6" s="290">
        <v>0.94794</v>
      </c>
      <c r="BR6" s="290">
        <v>0.94947999999999999</v>
      </c>
      <c r="BS6" s="290">
        <v>0.95101000000000002</v>
      </c>
      <c r="BT6" s="290">
        <v>0.95250000000000001</v>
      </c>
      <c r="BU6" s="290">
        <v>0.95398000000000005</v>
      </c>
      <c r="BV6" s="290">
        <v>0.95542000000000005</v>
      </c>
      <c r="BW6" s="290">
        <v>0.95684999999999998</v>
      </c>
      <c r="BX6" s="290">
        <v>0.95826</v>
      </c>
      <c r="BY6" s="290">
        <v>0.95962999999999998</v>
      </c>
      <c r="BZ6" s="290">
        <v>0.96097999999999995</v>
      </c>
      <c r="CA6" s="290">
        <v>0.96231999999999995</v>
      </c>
      <c r="CB6" s="290">
        <v>0.96365000000000001</v>
      </c>
      <c r="CC6" s="290">
        <v>0.96496000000000004</v>
      </c>
      <c r="CD6" s="290">
        <v>0.96626999999999996</v>
      </c>
      <c r="CE6" s="290">
        <v>0.96755999999999998</v>
      </c>
      <c r="CF6" s="290">
        <v>0.96886000000000005</v>
      </c>
      <c r="CG6" s="290">
        <v>0.97014999999999996</v>
      </c>
      <c r="CH6" s="290">
        <v>0.97145000000000004</v>
      </c>
      <c r="CI6" s="290">
        <v>0.97272999999999998</v>
      </c>
      <c r="CJ6" s="290">
        <v>0.97402</v>
      </c>
      <c r="CK6" s="290">
        <v>0.97531000000000001</v>
      </c>
      <c r="CL6" s="290">
        <v>0.97660999999999998</v>
      </c>
      <c r="CM6" s="290">
        <v>0.97792000000000001</v>
      </c>
      <c r="CN6" s="290">
        <v>0.97924</v>
      </c>
      <c r="CO6" s="290">
        <v>0.98057000000000005</v>
      </c>
      <c r="CP6" s="290">
        <v>0.98190999999999995</v>
      </c>
      <c r="CQ6" s="290">
        <v>0.98326999999999998</v>
      </c>
      <c r="CR6" s="290">
        <v>0.98463999999999996</v>
      </c>
      <c r="CS6" s="290">
        <v>0.98604000000000003</v>
      </c>
      <c r="CT6" s="290">
        <v>0.98745000000000005</v>
      </c>
      <c r="CU6" s="290">
        <v>0.98889000000000005</v>
      </c>
      <c r="CV6" s="290">
        <v>0.99034999999999995</v>
      </c>
      <c r="CW6" s="290">
        <v>0.99184000000000005</v>
      </c>
      <c r="CX6" s="290">
        <v>0.99336000000000002</v>
      </c>
      <c r="CY6" s="14"/>
      <c r="CZ6" s="14"/>
      <c r="DA6" s="14"/>
    </row>
    <row r="7" spans="1:106" ht="15" x14ac:dyDescent="0.25">
      <c r="A7" s="60">
        <v>36</v>
      </c>
      <c r="B7" s="137">
        <v>0.77559</v>
      </c>
      <c r="C7" s="137">
        <v>0.78042999999999996</v>
      </c>
      <c r="D7" s="137">
        <v>0.78502000000000005</v>
      </c>
      <c r="E7" s="137">
        <v>0.78934000000000004</v>
      </c>
      <c r="F7" s="137">
        <v>0.79346000000000005</v>
      </c>
      <c r="G7" s="137">
        <v>0.7974</v>
      </c>
      <c r="H7" s="137">
        <v>0.80120000000000002</v>
      </c>
      <c r="I7" s="137">
        <v>0.80484999999999995</v>
      </c>
      <c r="J7" s="137">
        <v>0.80837999999999999</v>
      </c>
      <c r="K7" s="137">
        <v>0.81181999999999999</v>
      </c>
      <c r="L7" s="137">
        <v>0.81516</v>
      </c>
      <c r="M7" s="138">
        <v>0.81842999999999999</v>
      </c>
      <c r="N7" s="120">
        <v>0.82162999999999997</v>
      </c>
      <c r="O7" s="137">
        <v>0.82476000000000005</v>
      </c>
      <c r="P7" s="137">
        <v>0.82786999999999999</v>
      </c>
      <c r="Q7" s="137">
        <v>0.83094000000000001</v>
      </c>
      <c r="R7" s="137">
        <v>0.83394999999999997</v>
      </c>
      <c r="S7" s="137">
        <v>0.83689999999999998</v>
      </c>
      <c r="T7" s="290">
        <v>0.83979999999999999</v>
      </c>
      <c r="U7" s="290">
        <v>0.84265000000000001</v>
      </c>
      <c r="V7" s="290">
        <v>0.84545999999999999</v>
      </c>
      <c r="W7" s="290">
        <v>0.84823000000000004</v>
      </c>
      <c r="X7" s="290">
        <v>0.85097999999999996</v>
      </c>
      <c r="Y7" s="290">
        <v>0.85368999999999995</v>
      </c>
      <c r="Z7" s="290">
        <v>0.85636999999999996</v>
      </c>
      <c r="AA7" s="290">
        <v>0.85902000000000001</v>
      </c>
      <c r="AB7" s="290">
        <v>0.86165999999999998</v>
      </c>
      <c r="AC7" s="290">
        <v>0.86426999999999998</v>
      </c>
      <c r="AD7" s="290">
        <v>0.86685000000000001</v>
      </c>
      <c r="AE7" s="290">
        <v>0.86941000000000002</v>
      </c>
      <c r="AF7" s="290">
        <v>0.87194000000000005</v>
      </c>
      <c r="AG7" s="290">
        <v>0.87448000000000004</v>
      </c>
      <c r="AH7" s="290">
        <v>0.87697000000000003</v>
      </c>
      <c r="AI7" s="290">
        <v>0.87943000000000005</v>
      </c>
      <c r="AJ7" s="290">
        <v>0.88187000000000004</v>
      </c>
      <c r="AK7" s="290">
        <v>0.88429000000000002</v>
      </c>
      <c r="AL7" s="290">
        <v>0.88668999999999998</v>
      </c>
      <c r="AM7" s="290">
        <v>0.88905999999999996</v>
      </c>
      <c r="AN7" s="290">
        <v>0.89141000000000004</v>
      </c>
      <c r="AO7" s="290">
        <v>0.89373999999999998</v>
      </c>
      <c r="AP7" s="290">
        <v>0.89605000000000001</v>
      </c>
      <c r="AQ7" s="290">
        <v>0.89834999999999998</v>
      </c>
      <c r="AR7" s="290">
        <v>0.90063000000000004</v>
      </c>
      <c r="AS7" s="290">
        <v>0.90283999999999998</v>
      </c>
      <c r="AT7" s="290">
        <v>0.90502000000000005</v>
      </c>
      <c r="AU7" s="290">
        <v>0.90719000000000005</v>
      </c>
      <c r="AV7" s="290">
        <v>0.90934999999999999</v>
      </c>
      <c r="AW7" s="290">
        <v>0.91149000000000002</v>
      </c>
      <c r="AX7" s="290">
        <v>0.91361999999999999</v>
      </c>
      <c r="AY7" s="290">
        <v>0.91571000000000002</v>
      </c>
      <c r="AZ7" s="290">
        <v>0.91778000000000004</v>
      </c>
      <c r="BA7" s="290">
        <v>0.91983999999999999</v>
      </c>
      <c r="BB7" s="290">
        <v>0.92186000000000001</v>
      </c>
      <c r="BC7" s="290">
        <v>0.92386000000000001</v>
      </c>
      <c r="BD7" s="290">
        <v>0.92581999999999998</v>
      </c>
      <c r="BE7" s="290">
        <v>0.92776000000000003</v>
      </c>
      <c r="BF7" s="290">
        <v>0.92967</v>
      </c>
      <c r="BG7" s="290">
        <v>0.93154999999999999</v>
      </c>
      <c r="BH7" s="290">
        <v>0.93337999999999999</v>
      </c>
      <c r="BI7" s="290">
        <v>0.93520000000000003</v>
      </c>
      <c r="BJ7" s="290">
        <v>0.93698999999999999</v>
      </c>
      <c r="BK7" s="290">
        <v>0.93874000000000002</v>
      </c>
      <c r="BL7" s="290">
        <v>0.94045999999999996</v>
      </c>
      <c r="BM7" s="290">
        <v>0.94215000000000004</v>
      </c>
      <c r="BN7" s="290">
        <v>0.94381000000000004</v>
      </c>
      <c r="BO7" s="290">
        <v>0.94543999999999995</v>
      </c>
      <c r="BP7" s="290">
        <v>0.94703000000000004</v>
      </c>
      <c r="BQ7" s="290">
        <v>0.9486</v>
      </c>
      <c r="BR7" s="290">
        <v>0.95013000000000003</v>
      </c>
      <c r="BS7" s="290">
        <v>0.95164000000000004</v>
      </c>
      <c r="BT7" s="290">
        <v>0.95313000000000003</v>
      </c>
      <c r="BU7" s="290">
        <v>0.95459000000000005</v>
      </c>
      <c r="BV7" s="290">
        <v>0.95601999999999998</v>
      </c>
      <c r="BW7" s="290">
        <v>0.95743</v>
      </c>
      <c r="BX7" s="290">
        <v>0.95882000000000001</v>
      </c>
      <c r="BY7" s="290">
        <v>0.96018000000000003</v>
      </c>
      <c r="BZ7" s="290">
        <v>0.96152000000000004</v>
      </c>
      <c r="CA7" s="290">
        <v>0.96284999999999998</v>
      </c>
      <c r="CB7" s="290">
        <v>0.96416000000000002</v>
      </c>
      <c r="CC7" s="290">
        <v>0.96547000000000005</v>
      </c>
      <c r="CD7" s="290">
        <v>0.96675999999999995</v>
      </c>
      <c r="CE7" s="290">
        <v>0.96804000000000001</v>
      </c>
      <c r="CF7" s="290">
        <v>0.96933000000000002</v>
      </c>
      <c r="CG7" s="290">
        <v>0.97060999999999997</v>
      </c>
      <c r="CH7" s="290">
        <v>0.97189999999999999</v>
      </c>
      <c r="CI7" s="290">
        <v>0.97316999999999998</v>
      </c>
      <c r="CJ7" s="290">
        <v>0.97445000000000004</v>
      </c>
      <c r="CK7" s="290">
        <v>0.97572999999999999</v>
      </c>
      <c r="CL7" s="290">
        <v>0.97702</v>
      </c>
      <c r="CM7" s="290">
        <v>0.97831999999999997</v>
      </c>
      <c r="CN7" s="290">
        <v>0.97963</v>
      </c>
      <c r="CO7" s="290">
        <v>0.98094999999999999</v>
      </c>
      <c r="CP7" s="290">
        <v>0.98229</v>
      </c>
      <c r="CQ7" s="290">
        <v>0.98363999999999996</v>
      </c>
      <c r="CR7" s="290">
        <v>0.98502000000000001</v>
      </c>
      <c r="CS7" s="290">
        <v>0.98640000000000005</v>
      </c>
      <c r="CT7" s="290">
        <v>0.98780999999999997</v>
      </c>
      <c r="CU7" s="290">
        <v>0.98924999999999996</v>
      </c>
      <c r="CV7" s="290">
        <v>0.99070999999999998</v>
      </c>
      <c r="CW7" s="290">
        <v>0.99219999999999997</v>
      </c>
      <c r="CX7" s="290">
        <v>0.99370999999999998</v>
      </c>
      <c r="CY7" s="14"/>
      <c r="CZ7" s="14"/>
      <c r="DA7" s="14"/>
    </row>
    <row r="8" spans="1:106" ht="15" x14ac:dyDescent="0.25">
      <c r="A8" s="60">
        <v>35</v>
      </c>
      <c r="B8" s="137">
        <v>0.77646999999999999</v>
      </c>
      <c r="C8" s="137">
        <v>0.78130999999999995</v>
      </c>
      <c r="D8" s="137">
        <v>0.78588999999999998</v>
      </c>
      <c r="E8" s="137">
        <v>0.79020999999999997</v>
      </c>
      <c r="F8" s="137">
        <v>0.79432999999999998</v>
      </c>
      <c r="G8" s="137">
        <v>0.79825999999999997</v>
      </c>
      <c r="H8" s="137">
        <v>0.80206</v>
      </c>
      <c r="I8" s="137">
        <v>0.80571000000000004</v>
      </c>
      <c r="J8" s="137">
        <v>0.80923999999999996</v>
      </c>
      <c r="K8" s="137">
        <v>0.81267999999999996</v>
      </c>
      <c r="L8" s="137">
        <v>0.81603000000000003</v>
      </c>
      <c r="M8" s="138">
        <v>0.81930000000000003</v>
      </c>
      <c r="N8" s="120">
        <v>0.82250000000000001</v>
      </c>
      <c r="O8" s="137">
        <v>0.82564000000000004</v>
      </c>
      <c r="P8" s="137">
        <v>0.82874000000000003</v>
      </c>
      <c r="Q8" s="137">
        <v>0.83179999999999998</v>
      </c>
      <c r="R8" s="137">
        <v>0.83482000000000001</v>
      </c>
      <c r="S8" s="137">
        <v>0.83777000000000001</v>
      </c>
      <c r="T8" s="290">
        <v>0.84065999999999996</v>
      </c>
      <c r="U8" s="290">
        <v>0.84352000000000005</v>
      </c>
      <c r="V8" s="290">
        <v>0.84633000000000003</v>
      </c>
      <c r="W8" s="290">
        <v>0.84911000000000003</v>
      </c>
      <c r="X8" s="290">
        <v>0.85185999999999995</v>
      </c>
      <c r="Y8" s="290">
        <v>0.85457000000000005</v>
      </c>
      <c r="Z8" s="290">
        <v>0.85724999999999996</v>
      </c>
      <c r="AA8" s="290">
        <v>0.85990999999999995</v>
      </c>
      <c r="AB8" s="290">
        <v>0.86253999999999997</v>
      </c>
      <c r="AC8" s="290">
        <v>0.86514999999999997</v>
      </c>
      <c r="AD8" s="290">
        <v>0.86773</v>
      </c>
      <c r="AE8" s="290">
        <v>0.87028000000000005</v>
      </c>
      <c r="AF8" s="290">
        <v>0.87282000000000004</v>
      </c>
      <c r="AG8" s="290">
        <v>0.87534000000000001</v>
      </c>
      <c r="AH8" s="290">
        <v>0.87783</v>
      </c>
      <c r="AI8" s="290">
        <v>0.88029000000000002</v>
      </c>
      <c r="AJ8" s="290">
        <v>0.88273000000000001</v>
      </c>
      <c r="AK8" s="290">
        <v>0.88514000000000004</v>
      </c>
      <c r="AL8" s="290">
        <v>0.88754</v>
      </c>
      <c r="AM8" s="290">
        <v>0.88990000000000002</v>
      </c>
      <c r="AN8" s="290">
        <v>0.89224999999999999</v>
      </c>
      <c r="AO8" s="290">
        <v>0.89458000000000004</v>
      </c>
      <c r="AP8" s="290">
        <v>0.89688999999999997</v>
      </c>
      <c r="AQ8" s="290">
        <v>0.89919000000000004</v>
      </c>
      <c r="AR8" s="290">
        <v>0.90146000000000004</v>
      </c>
      <c r="AS8" s="290">
        <v>0.90366000000000002</v>
      </c>
      <c r="AT8" s="290">
        <v>0.90583999999999998</v>
      </c>
      <c r="AU8" s="290">
        <v>0.90800999999999998</v>
      </c>
      <c r="AV8" s="290">
        <v>0.91015999999999997</v>
      </c>
      <c r="AW8" s="290">
        <v>0.9123</v>
      </c>
      <c r="AX8" s="290">
        <v>0.91442000000000001</v>
      </c>
      <c r="AY8" s="290">
        <v>0.91651000000000005</v>
      </c>
      <c r="AZ8" s="290">
        <v>0.91857999999999995</v>
      </c>
      <c r="BA8" s="290">
        <v>0.92061999999999999</v>
      </c>
      <c r="BB8" s="290">
        <v>0.92264000000000002</v>
      </c>
      <c r="BC8" s="290">
        <v>0.92462999999999995</v>
      </c>
      <c r="BD8" s="290">
        <v>0.92659000000000002</v>
      </c>
      <c r="BE8" s="290">
        <v>0.92852000000000001</v>
      </c>
      <c r="BF8" s="290">
        <v>0.93042000000000002</v>
      </c>
      <c r="BG8" s="290">
        <v>0.93230000000000002</v>
      </c>
      <c r="BH8" s="290">
        <v>0.93411999999999995</v>
      </c>
      <c r="BI8" s="290">
        <v>0.93593999999999999</v>
      </c>
      <c r="BJ8" s="290">
        <v>0.93772</v>
      </c>
      <c r="BK8" s="290">
        <v>0.93945999999999996</v>
      </c>
      <c r="BL8" s="290">
        <v>0.94116</v>
      </c>
      <c r="BM8" s="290">
        <v>0.94284000000000001</v>
      </c>
      <c r="BN8" s="290">
        <v>0.94449000000000005</v>
      </c>
      <c r="BO8" s="290">
        <v>0.94611000000000001</v>
      </c>
      <c r="BP8" s="290">
        <v>0.94769999999999999</v>
      </c>
      <c r="BQ8" s="290">
        <v>0.94925000000000004</v>
      </c>
      <c r="BR8" s="290">
        <v>0.95077</v>
      </c>
      <c r="BS8" s="290">
        <v>0.95226999999999995</v>
      </c>
      <c r="BT8" s="290">
        <v>0.95374000000000003</v>
      </c>
      <c r="BU8" s="290">
        <v>0.95518999999999998</v>
      </c>
      <c r="BV8" s="290">
        <v>0.95660000000000001</v>
      </c>
      <c r="BW8" s="290">
        <v>0.95799999999999996</v>
      </c>
      <c r="BX8" s="290">
        <v>0.95938000000000001</v>
      </c>
      <c r="BY8" s="290">
        <v>0.96072999999999997</v>
      </c>
      <c r="BZ8" s="290">
        <v>0.96206000000000003</v>
      </c>
      <c r="CA8" s="290">
        <v>0.96336999999999995</v>
      </c>
      <c r="CB8" s="290">
        <v>0.96467000000000003</v>
      </c>
      <c r="CC8" s="290">
        <v>0.96597</v>
      </c>
      <c r="CD8" s="290">
        <v>0.96725000000000005</v>
      </c>
      <c r="CE8" s="290">
        <v>0.96852000000000005</v>
      </c>
      <c r="CF8" s="290">
        <v>0.9698</v>
      </c>
      <c r="CG8" s="290">
        <v>0.97106000000000003</v>
      </c>
      <c r="CH8" s="290">
        <v>0.97233999999999998</v>
      </c>
      <c r="CI8" s="290">
        <v>0.97360000000000002</v>
      </c>
      <c r="CJ8" s="290">
        <v>0.97487000000000001</v>
      </c>
      <c r="CK8" s="290">
        <v>0.97614000000000001</v>
      </c>
      <c r="CL8" s="290">
        <v>0.97741999999999996</v>
      </c>
      <c r="CM8" s="290">
        <v>0.97872000000000003</v>
      </c>
      <c r="CN8" s="290">
        <v>0.98002</v>
      </c>
      <c r="CO8" s="290">
        <v>0.98133000000000004</v>
      </c>
      <c r="CP8" s="290">
        <v>0.98265999999999998</v>
      </c>
      <c r="CQ8" s="290">
        <v>0.98401000000000005</v>
      </c>
      <c r="CR8" s="290">
        <v>0.98538000000000003</v>
      </c>
      <c r="CS8" s="290">
        <v>0.98675999999999997</v>
      </c>
      <c r="CT8" s="290">
        <v>0.98816999999999999</v>
      </c>
      <c r="CU8" s="290">
        <v>0.98960000000000004</v>
      </c>
      <c r="CV8" s="290">
        <v>0.99106000000000005</v>
      </c>
      <c r="CW8" s="290">
        <v>0.99255000000000004</v>
      </c>
      <c r="CX8" s="290">
        <v>0.99406000000000005</v>
      </c>
      <c r="CY8" s="14"/>
      <c r="CZ8" s="14"/>
      <c r="DA8" s="14"/>
    </row>
    <row r="9" spans="1:106" ht="15" x14ac:dyDescent="0.25">
      <c r="A9" s="60">
        <v>34</v>
      </c>
      <c r="B9" s="137">
        <v>0.77734000000000003</v>
      </c>
      <c r="C9" s="137">
        <v>0.78219000000000005</v>
      </c>
      <c r="D9" s="137">
        <v>0.78676000000000001</v>
      </c>
      <c r="E9" s="137">
        <v>0.79108000000000001</v>
      </c>
      <c r="F9" s="137">
        <v>0.79518999999999995</v>
      </c>
      <c r="G9" s="137">
        <v>0.79912000000000005</v>
      </c>
      <c r="H9" s="137">
        <v>0.80291999999999997</v>
      </c>
      <c r="I9" s="137">
        <v>0.80657000000000001</v>
      </c>
      <c r="J9" s="137">
        <v>0.81010000000000004</v>
      </c>
      <c r="K9" s="137">
        <v>0.81354000000000004</v>
      </c>
      <c r="L9" s="137">
        <v>0.81689000000000001</v>
      </c>
      <c r="M9" s="138">
        <v>0.82016999999999995</v>
      </c>
      <c r="N9" s="120">
        <v>0.82337000000000005</v>
      </c>
      <c r="O9" s="137">
        <v>0.82652000000000003</v>
      </c>
      <c r="P9" s="137">
        <v>0.82960999999999996</v>
      </c>
      <c r="Q9" s="137">
        <v>0.83267000000000002</v>
      </c>
      <c r="R9" s="137">
        <v>0.83567999999999998</v>
      </c>
      <c r="S9" s="137">
        <v>0.83862999999999999</v>
      </c>
      <c r="T9" s="290">
        <v>0.84153</v>
      </c>
      <c r="U9" s="290">
        <v>0.84438999999999997</v>
      </c>
      <c r="V9" s="290">
        <v>0.84719999999999995</v>
      </c>
      <c r="W9" s="290">
        <v>0.84997999999999996</v>
      </c>
      <c r="X9" s="290">
        <v>0.85272999999999999</v>
      </c>
      <c r="Y9" s="290">
        <v>0.85545000000000004</v>
      </c>
      <c r="Z9" s="290">
        <v>0.85812999999999995</v>
      </c>
      <c r="AA9" s="290">
        <v>0.86079000000000006</v>
      </c>
      <c r="AB9" s="290">
        <v>0.86341999999999997</v>
      </c>
      <c r="AC9" s="290">
        <v>0.86602999999999997</v>
      </c>
      <c r="AD9" s="290">
        <v>0.86860999999999999</v>
      </c>
      <c r="AE9" s="290">
        <v>0.87116000000000005</v>
      </c>
      <c r="AF9" s="290">
        <v>0.87368999999999997</v>
      </c>
      <c r="AG9" s="290">
        <v>0.87619999999999998</v>
      </c>
      <c r="AH9" s="290">
        <v>0.87868000000000002</v>
      </c>
      <c r="AI9" s="290">
        <v>0.88114000000000003</v>
      </c>
      <c r="AJ9" s="290">
        <v>0.88358000000000003</v>
      </c>
      <c r="AK9" s="290">
        <v>0.88599000000000006</v>
      </c>
      <c r="AL9" s="290">
        <v>0.88837999999999995</v>
      </c>
      <c r="AM9" s="290">
        <v>0.89075000000000004</v>
      </c>
      <c r="AN9" s="290">
        <v>0.8931</v>
      </c>
      <c r="AO9" s="290">
        <v>0.89541999999999999</v>
      </c>
      <c r="AP9" s="290">
        <v>0.89773000000000003</v>
      </c>
      <c r="AQ9" s="290">
        <v>0.90002000000000004</v>
      </c>
      <c r="AR9" s="290">
        <v>0.90229000000000004</v>
      </c>
      <c r="AS9" s="290">
        <v>0.90449000000000002</v>
      </c>
      <c r="AT9" s="290">
        <v>0.90666000000000002</v>
      </c>
      <c r="AU9" s="290">
        <v>0.90883000000000003</v>
      </c>
      <c r="AV9" s="290">
        <v>0.91096999999999995</v>
      </c>
      <c r="AW9" s="290">
        <v>0.91310999999999998</v>
      </c>
      <c r="AX9" s="290">
        <v>0.91522999999999999</v>
      </c>
      <c r="AY9" s="290">
        <v>0.91730999999999996</v>
      </c>
      <c r="AZ9" s="290">
        <v>0.91937000000000002</v>
      </c>
      <c r="BA9" s="290">
        <v>0.9214</v>
      </c>
      <c r="BB9" s="290">
        <v>0.92342000000000002</v>
      </c>
      <c r="BC9" s="290">
        <v>0.9254</v>
      </c>
      <c r="BD9" s="290">
        <v>0.92735000000000001</v>
      </c>
      <c r="BE9" s="290">
        <v>0.92927999999999999</v>
      </c>
      <c r="BF9" s="290">
        <v>0.93117000000000005</v>
      </c>
      <c r="BG9" s="290">
        <v>0.93303999999999998</v>
      </c>
      <c r="BH9" s="290">
        <v>0.93486000000000002</v>
      </c>
      <c r="BI9" s="290">
        <v>0.93667</v>
      </c>
      <c r="BJ9" s="290">
        <v>0.93844000000000005</v>
      </c>
      <c r="BK9" s="290">
        <v>0.94016999999999995</v>
      </c>
      <c r="BL9" s="290">
        <v>0.94186000000000003</v>
      </c>
      <c r="BM9" s="290">
        <v>0.94352999999999998</v>
      </c>
      <c r="BN9" s="290">
        <v>0.94516999999999995</v>
      </c>
      <c r="BO9" s="290">
        <v>0.94677999999999995</v>
      </c>
      <c r="BP9" s="290">
        <v>0.94835000000000003</v>
      </c>
      <c r="BQ9" s="290">
        <v>0.94989999999999997</v>
      </c>
      <c r="BR9" s="290">
        <v>0.95140999999999998</v>
      </c>
      <c r="BS9" s="290">
        <v>0.95289000000000001</v>
      </c>
      <c r="BT9" s="290">
        <v>0.95435000000000003</v>
      </c>
      <c r="BU9" s="290">
        <v>0.95577999999999996</v>
      </c>
      <c r="BV9" s="290">
        <v>0.95718000000000003</v>
      </c>
      <c r="BW9" s="290">
        <v>0.95857000000000003</v>
      </c>
      <c r="BX9" s="290">
        <v>0.95994000000000002</v>
      </c>
      <c r="BY9" s="290">
        <v>0.96126999999999996</v>
      </c>
      <c r="BZ9" s="290">
        <v>0.96257999999999999</v>
      </c>
      <c r="CA9" s="290">
        <v>0.96389000000000002</v>
      </c>
      <c r="CB9" s="290">
        <v>0.96518000000000004</v>
      </c>
      <c r="CC9" s="290">
        <v>0.96645999999999999</v>
      </c>
      <c r="CD9" s="290">
        <v>0.96772999999999998</v>
      </c>
      <c r="CE9" s="290">
        <v>0.96899000000000002</v>
      </c>
      <c r="CF9" s="290">
        <v>0.97026000000000001</v>
      </c>
      <c r="CG9" s="290">
        <v>0.97150999999999998</v>
      </c>
      <c r="CH9" s="290">
        <v>0.97277000000000002</v>
      </c>
      <c r="CI9" s="290">
        <v>0.97402</v>
      </c>
      <c r="CJ9" s="290">
        <v>0.97528000000000004</v>
      </c>
      <c r="CK9" s="290">
        <v>0.97653999999999996</v>
      </c>
      <c r="CL9" s="290">
        <v>0.97780999999999996</v>
      </c>
      <c r="CM9" s="290">
        <v>0.97909999999999997</v>
      </c>
      <c r="CN9" s="290">
        <v>0.98040000000000005</v>
      </c>
      <c r="CO9" s="290">
        <v>0.98170000000000002</v>
      </c>
      <c r="CP9" s="290">
        <v>0.98302999999999996</v>
      </c>
      <c r="CQ9" s="290">
        <v>0.98436999999999997</v>
      </c>
      <c r="CR9" s="290">
        <v>0.98573</v>
      </c>
      <c r="CS9" s="290">
        <v>0.98711000000000004</v>
      </c>
      <c r="CT9" s="290">
        <v>0.98851999999999995</v>
      </c>
      <c r="CU9" s="290">
        <v>0.98995</v>
      </c>
      <c r="CV9" s="290">
        <v>0.99139999999999995</v>
      </c>
      <c r="CW9" s="290">
        <v>0.99289000000000005</v>
      </c>
      <c r="CX9" s="290">
        <v>0.99439999999999995</v>
      </c>
      <c r="CY9" s="14"/>
      <c r="CZ9" s="14"/>
      <c r="DA9" s="14"/>
    </row>
    <row r="10" spans="1:106" ht="15" x14ac:dyDescent="0.25">
      <c r="A10" s="60">
        <v>33</v>
      </c>
      <c r="B10" s="137">
        <v>0.77820999999999996</v>
      </c>
      <c r="C10" s="137">
        <v>0.78307000000000004</v>
      </c>
      <c r="D10" s="137">
        <v>0.78763000000000005</v>
      </c>
      <c r="E10" s="137">
        <v>0.79193999999999998</v>
      </c>
      <c r="F10" s="137">
        <v>0.79605999999999999</v>
      </c>
      <c r="G10" s="137">
        <v>0.79998000000000002</v>
      </c>
      <c r="H10" s="137">
        <v>0.80378000000000005</v>
      </c>
      <c r="I10" s="137">
        <v>0.80742999999999998</v>
      </c>
      <c r="J10" s="137">
        <v>0.8196</v>
      </c>
      <c r="K10" s="137">
        <v>0.81440000000000001</v>
      </c>
      <c r="L10" s="137">
        <v>0.81774999999999998</v>
      </c>
      <c r="M10" s="138">
        <v>0.82103000000000004</v>
      </c>
      <c r="N10" s="120">
        <v>0.82425000000000004</v>
      </c>
      <c r="O10" s="137">
        <v>0.82740000000000002</v>
      </c>
      <c r="P10" s="137">
        <v>0.83048999999999995</v>
      </c>
      <c r="Q10" s="137">
        <v>0.83353999999999995</v>
      </c>
      <c r="R10" s="137">
        <v>0.83653999999999995</v>
      </c>
      <c r="S10" s="137">
        <v>0.83948999999999996</v>
      </c>
      <c r="T10" s="290">
        <v>0.84238999999999997</v>
      </c>
      <c r="U10" s="290">
        <v>0.84524999999999995</v>
      </c>
      <c r="V10" s="290">
        <v>0.84806999999999999</v>
      </c>
      <c r="W10" s="290">
        <v>0.85085</v>
      </c>
      <c r="X10" s="290">
        <v>0.85360999999999998</v>
      </c>
      <c r="Y10" s="290">
        <v>0.85633000000000004</v>
      </c>
      <c r="Z10" s="290">
        <v>0.85901000000000005</v>
      </c>
      <c r="AA10" s="290">
        <v>0.86167000000000005</v>
      </c>
      <c r="AB10" s="290">
        <v>0.86429999999999996</v>
      </c>
      <c r="AC10" s="290">
        <v>0.8669</v>
      </c>
      <c r="AD10" s="290">
        <v>0.86948000000000003</v>
      </c>
      <c r="AE10" s="290">
        <v>0.87202999999999997</v>
      </c>
      <c r="AF10" s="290">
        <v>0.87456</v>
      </c>
      <c r="AG10" s="290">
        <v>0.87705999999999995</v>
      </c>
      <c r="AH10" s="290">
        <v>0.87953999999999999</v>
      </c>
      <c r="AI10" s="290">
        <v>0.88199000000000005</v>
      </c>
      <c r="AJ10" s="290">
        <v>0.88441999999999998</v>
      </c>
      <c r="AK10" s="290">
        <v>0.88683999999999996</v>
      </c>
      <c r="AL10" s="290">
        <v>0.88922000000000001</v>
      </c>
      <c r="AM10" s="290">
        <v>0.89158999999999999</v>
      </c>
      <c r="AN10" s="290">
        <v>0.89393</v>
      </c>
      <c r="AO10" s="290">
        <v>0.89625999999999995</v>
      </c>
      <c r="AP10" s="290">
        <v>0.89856000000000003</v>
      </c>
      <c r="AQ10" s="290">
        <v>0.90839999999999999</v>
      </c>
      <c r="AR10" s="290">
        <v>0.90310999999999997</v>
      </c>
      <c r="AS10" s="290">
        <v>0.90530999999999995</v>
      </c>
      <c r="AT10" s="290">
        <v>0.90747999999999995</v>
      </c>
      <c r="AU10" s="290">
        <v>0.90964</v>
      </c>
      <c r="AV10" s="290">
        <v>0.91178000000000003</v>
      </c>
      <c r="AW10" s="290">
        <v>0.91391</v>
      </c>
      <c r="AX10" s="290">
        <v>0.91603000000000001</v>
      </c>
      <c r="AY10" s="290">
        <v>0.91810000000000003</v>
      </c>
      <c r="AZ10" s="290">
        <v>0.92015000000000002</v>
      </c>
      <c r="BA10" s="290">
        <v>0.92218</v>
      </c>
      <c r="BB10" s="290">
        <v>0.92418999999999996</v>
      </c>
      <c r="BC10" s="290">
        <v>0.92615999999999998</v>
      </c>
      <c r="BD10" s="290">
        <v>0.92810999999999999</v>
      </c>
      <c r="BE10" s="290">
        <v>0.93003000000000002</v>
      </c>
      <c r="BF10" s="290">
        <v>0.93191999999999997</v>
      </c>
      <c r="BG10" s="290">
        <v>0.93378000000000005</v>
      </c>
      <c r="BH10" s="290">
        <v>0.93559000000000003</v>
      </c>
      <c r="BI10" s="290">
        <v>0.93738999999999995</v>
      </c>
      <c r="BJ10" s="290">
        <v>0.93915000000000004</v>
      </c>
      <c r="BK10" s="290">
        <v>0.94086999999999998</v>
      </c>
      <c r="BL10" s="290">
        <v>0.94255999999999995</v>
      </c>
      <c r="BM10" s="290">
        <v>0.94421999999999995</v>
      </c>
      <c r="BN10" s="290">
        <v>0.94584000000000001</v>
      </c>
      <c r="BO10" s="290">
        <v>0.94743999999999995</v>
      </c>
      <c r="BP10" s="290">
        <v>0.94901000000000002</v>
      </c>
      <c r="BQ10" s="290">
        <v>0.95054000000000005</v>
      </c>
      <c r="BR10" s="290">
        <v>0.95204</v>
      </c>
      <c r="BS10" s="290">
        <v>0.95350999999999997</v>
      </c>
      <c r="BT10" s="290">
        <v>0.95494999999999997</v>
      </c>
      <c r="BU10" s="290">
        <v>0.95637000000000005</v>
      </c>
      <c r="BV10" s="290">
        <v>0.95775999999999994</v>
      </c>
      <c r="BW10" s="290">
        <v>0.95913000000000004</v>
      </c>
      <c r="BX10" s="290">
        <v>0.96048</v>
      </c>
      <c r="BY10" s="290">
        <v>0.96179999999999999</v>
      </c>
      <c r="BZ10" s="290">
        <v>0.96311000000000002</v>
      </c>
      <c r="CA10" s="290">
        <v>0.96440000000000003</v>
      </c>
      <c r="CB10" s="290">
        <v>0.96567999999999998</v>
      </c>
      <c r="CC10" s="290">
        <v>0.96694000000000002</v>
      </c>
      <c r="CD10" s="290">
        <v>0.96819999999999995</v>
      </c>
      <c r="CE10" s="290">
        <v>0.96945000000000003</v>
      </c>
      <c r="CF10" s="290">
        <v>0.97069000000000005</v>
      </c>
      <c r="CG10" s="290">
        <v>0.97194000000000003</v>
      </c>
      <c r="CH10" s="290">
        <v>0.97319</v>
      </c>
      <c r="CI10" s="290">
        <v>0.97443000000000002</v>
      </c>
      <c r="CJ10" s="290">
        <v>0.97567999999999999</v>
      </c>
      <c r="CK10" s="290">
        <v>0.97694000000000003</v>
      </c>
      <c r="CL10" s="290">
        <v>0.97819999999999996</v>
      </c>
      <c r="CM10" s="290">
        <v>0.97948000000000002</v>
      </c>
      <c r="CN10" s="290">
        <v>0.98077000000000003</v>
      </c>
      <c r="CO10" s="290">
        <v>0.98207</v>
      </c>
      <c r="CP10" s="290">
        <v>0.98338999999999999</v>
      </c>
      <c r="CQ10" s="290">
        <v>0.98472000000000004</v>
      </c>
      <c r="CR10" s="290">
        <v>0.98607999999999996</v>
      </c>
      <c r="CS10" s="290">
        <v>0.98746</v>
      </c>
      <c r="CT10" s="290">
        <v>0.98885999999999996</v>
      </c>
      <c r="CU10" s="290">
        <v>0.99029</v>
      </c>
      <c r="CV10" s="290">
        <v>0.99173999999999995</v>
      </c>
      <c r="CW10" s="290">
        <v>0.99321999999999999</v>
      </c>
      <c r="CX10" s="290">
        <v>0.99473</v>
      </c>
      <c r="CY10" s="14"/>
      <c r="CZ10" s="14"/>
      <c r="DA10" s="14"/>
    </row>
    <row r="11" spans="1:106" ht="15" x14ac:dyDescent="0.25">
      <c r="A11" s="60">
        <v>32</v>
      </c>
      <c r="B11" s="137">
        <v>0.77907999999999999</v>
      </c>
      <c r="C11" s="137">
        <v>0.78393999999999997</v>
      </c>
      <c r="D11" s="137">
        <v>0.78849999999999998</v>
      </c>
      <c r="E11" s="137">
        <v>0.79281000000000001</v>
      </c>
      <c r="F11" s="137">
        <v>0.79691999999999996</v>
      </c>
      <c r="G11" s="137">
        <v>0.80084999999999995</v>
      </c>
      <c r="H11" s="137">
        <v>0.80464000000000002</v>
      </c>
      <c r="I11" s="137">
        <v>0.80828999999999995</v>
      </c>
      <c r="J11" s="137">
        <v>0.81183000000000005</v>
      </c>
      <c r="K11" s="137">
        <v>0.81527000000000005</v>
      </c>
      <c r="L11" s="137">
        <v>0.81862000000000001</v>
      </c>
      <c r="M11" s="138">
        <v>0.82189999999999996</v>
      </c>
      <c r="N11" s="120">
        <v>0.82511999999999996</v>
      </c>
      <c r="O11" s="137">
        <v>0.82826999999999995</v>
      </c>
      <c r="P11" s="137">
        <v>0.83135999999999999</v>
      </c>
      <c r="Q11" s="137">
        <v>0.83440000000000003</v>
      </c>
      <c r="R11" s="137">
        <v>0.83740000000000003</v>
      </c>
      <c r="S11" s="137">
        <v>0.84035000000000004</v>
      </c>
      <c r="T11" s="290">
        <v>0.84325000000000006</v>
      </c>
      <c r="U11" s="290">
        <v>0.84611999999999998</v>
      </c>
      <c r="V11" s="290">
        <v>0.84892999999999996</v>
      </c>
      <c r="W11" s="290">
        <v>0.85172000000000003</v>
      </c>
      <c r="X11" s="290">
        <v>0.85448000000000002</v>
      </c>
      <c r="Y11" s="290">
        <v>0.85719999999999996</v>
      </c>
      <c r="Z11" s="290">
        <v>0.85987999999999998</v>
      </c>
      <c r="AA11" s="290">
        <v>0.86253999999999997</v>
      </c>
      <c r="AB11" s="290">
        <v>0.86516999999999999</v>
      </c>
      <c r="AC11" s="290">
        <v>0.86777000000000004</v>
      </c>
      <c r="AD11" s="290">
        <v>0.87034999999999996</v>
      </c>
      <c r="AE11" s="290">
        <v>0.87290000000000001</v>
      </c>
      <c r="AF11" s="290">
        <v>0.87541999999999998</v>
      </c>
      <c r="AG11" s="290">
        <v>0.87790999999999997</v>
      </c>
      <c r="AH11" s="290">
        <v>0.88039000000000001</v>
      </c>
      <c r="AI11" s="290">
        <v>0.88283999999999996</v>
      </c>
      <c r="AJ11" s="290">
        <v>0.88527</v>
      </c>
      <c r="AK11" s="290">
        <v>0.88768000000000002</v>
      </c>
      <c r="AL11" s="290">
        <v>0.89005999999999996</v>
      </c>
      <c r="AM11" s="290">
        <v>0.89242999999999995</v>
      </c>
      <c r="AN11" s="290">
        <v>0.89476999999999995</v>
      </c>
      <c r="AO11" s="290">
        <v>0.89709000000000005</v>
      </c>
      <c r="AP11" s="290">
        <v>0.89939000000000002</v>
      </c>
      <c r="AQ11" s="290">
        <v>0.90166999999999997</v>
      </c>
      <c r="AR11" s="290">
        <v>0.90391999999999995</v>
      </c>
      <c r="AS11" s="290">
        <v>0.90612000000000004</v>
      </c>
      <c r="AT11" s="290">
        <v>0.9083</v>
      </c>
      <c r="AU11" s="290">
        <v>0.91044999999999998</v>
      </c>
      <c r="AV11" s="290">
        <v>0.91259000000000001</v>
      </c>
      <c r="AW11" s="290">
        <v>0.91471000000000002</v>
      </c>
      <c r="AX11" s="290">
        <v>0.91681999999999997</v>
      </c>
      <c r="AY11" s="290">
        <v>0.91888999999999998</v>
      </c>
      <c r="AZ11" s="290">
        <v>0.92093999999999998</v>
      </c>
      <c r="BA11" s="290">
        <v>0.92296</v>
      </c>
      <c r="BB11" s="290">
        <v>0.92495000000000005</v>
      </c>
      <c r="BC11" s="290">
        <v>0.92691999999999997</v>
      </c>
      <c r="BD11" s="290">
        <v>0.92886000000000002</v>
      </c>
      <c r="BE11" s="290">
        <v>0.93076999999999999</v>
      </c>
      <c r="BF11" s="290">
        <v>0.93266000000000004</v>
      </c>
      <c r="BG11" s="290">
        <v>0.93450999999999995</v>
      </c>
      <c r="BH11" s="290">
        <v>0.93632000000000004</v>
      </c>
      <c r="BI11" s="290">
        <v>0.93810000000000004</v>
      </c>
      <c r="BJ11" s="290">
        <v>0.93986000000000003</v>
      </c>
      <c r="BK11" s="290">
        <v>0.94157000000000002</v>
      </c>
      <c r="BL11" s="290">
        <v>0.94323999999999997</v>
      </c>
      <c r="BM11" s="290">
        <v>0.94489000000000001</v>
      </c>
      <c r="BN11" s="290">
        <v>0.94650999999999996</v>
      </c>
      <c r="BO11" s="290">
        <v>0.94810000000000005</v>
      </c>
      <c r="BP11" s="290">
        <v>0.94964999999999999</v>
      </c>
      <c r="BQ11" s="290">
        <v>0.95116999999999996</v>
      </c>
      <c r="BR11" s="290">
        <v>0.95265999999999995</v>
      </c>
      <c r="BS11" s="290">
        <v>0.95411999999999997</v>
      </c>
      <c r="BT11" s="290">
        <v>0.95555000000000001</v>
      </c>
      <c r="BU11" s="290">
        <v>0.95694999999999997</v>
      </c>
      <c r="BV11" s="290">
        <v>0.95833000000000002</v>
      </c>
      <c r="BW11" s="290">
        <v>0.95969000000000004</v>
      </c>
      <c r="BX11" s="290">
        <v>0.96101999999999999</v>
      </c>
      <c r="BY11" s="290">
        <v>0.96233000000000002</v>
      </c>
      <c r="BZ11" s="290">
        <v>0.96362000000000003</v>
      </c>
      <c r="CA11" s="290">
        <v>0.96489999999999998</v>
      </c>
      <c r="CB11" s="290">
        <v>0.96616999999999997</v>
      </c>
      <c r="CC11" s="290">
        <v>0.96741999999999995</v>
      </c>
      <c r="CD11" s="290">
        <v>0.96867000000000003</v>
      </c>
      <c r="CE11" s="290">
        <v>0.96989999999999998</v>
      </c>
      <c r="CF11" s="290">
        <v>0.97113000000000005</v>
      </c>
      <c r="CG11" s="290">
        <v>0.97236</v>
      </c>
      <c r="CH11" s="290">
        <v>0.97360000000000002</v>
      </c>
      <c r="CI11" s="290">
        <v>0.97484000000000004</v>
      </c>
      <c r="CJ11" s="290">
        <v>0.97607999999999995</v>
      </c>
      <c r="CK11" s="290">
        <v>0.97731999999999997</v>
      </c>
      <c r="CL11" s="290">
        <v>0.97858000000000001</v>
      </c>
      <c r="CM11" s="290">
        <v>0.97985</v>
      </c>
      <c r="CN11" s="290">
        <v>0.98112999999999995</v>
      </c>
      <c r="CO11" s="290">
        <v>0.98243000000000003</v>
      </c>
      <c r="CP11" s="290">
        <v>0.98373999999999995</v>
      </c>
      <c r="CQ11" s="290">
        <v>0.98507</v>
      </c>
      <c r="CR11" s="290">
        <v>0.98641999999999996</v>
      </c>
      <c r="CS11" s="290">
        <v>0.98778999999999995</v>
      </c>
      <c r="CT11" s="290">
        <v>0.98919000000000001</v>
      </c>
      <c r="CU11" s="290">
        <v>0.99061999999999995</v>
      </c>
      <c r="CV11" s="290">
        <v>0.99207000000000001</v>
      </c>
      <c r="CW11" s="290">
        <v>0.99355000000000004</v>
      </c>
      <c r="CX11" s="290">
        <v>0.99504999999999999</v>
      </c>
      <c r="CY11" s="14"/>
      <c r="CZ11" s="14"/>
      <c r="DA11" s="14"/>
    </row>
    <row r="12" spans="1:106" ht="15" x14ac:dyDescent="0.25">
      <c r="A12" s="60">
        <v>31</v>
      </c>
      <c r="B12" s="137">
        <v>0.77993999999999997</v>
      </c>
      <c r="C12" s="137">
        <v>0.78481000000000001</v>
      </c>
      <c r="D12" s="137">
        <v>0.78937000000000002</v>
      </c>
      <c r="E12" s="137">
        <v>0.79368000000000005</v>
      </c>
      <c r="F12" s="137">
        <v>0.79778000000000004</v>
      </c>
      <c r="G12" s="137">
        <v>0.80171999999999999</v>
      </c>
      <c r="H12" s="137">
        <v>0.80549999999999999</v>
      </c>
      <c r="I12" s="137">
        <v>0.80915999999999999</v>
      </c>
      <c r="J12" s="137">
        <v>0.81269999999999998</v>
      </c>
      <c r="K12" s="137">
        <v>0.81613999999999998</v>
      </c>
      <c r="L12" s="137">
        <v>0.81950000000000001</v>
      </c>
      <c r="M12" s="138">
        <v>0.82277999999999996</v>
      </c>
      <c r="N12" s="288">
        <v>0.82599999999999996</v>
      </c>
      <c r="O12" s="137">
        <v>0.82915000000000005</v>
      </c>
      <c r="P12" s="137">
        <v>0.83223999999999998</v>
      </c>
      <c r="Q12" s="137">
        <v>0.83526999999999996</v>
      </c>
      <c r="R12" s="137">
        <v>0.83826999999999996</v>
      </c>
      <c r="S12" s="137">
        <v>0.84121999999999997</v>
      </c>
      <c r="T12" s="290">
        <v>0.84411999999999998</v>
      </c>
      <c r="U12" s="290">
        <v>0.84697999999999996</v>
      </c>
      <c r="V12" s="290">
        <v>0.8498</v>
      </c>
      <c r="W12" s="290">
        <v>0.85258999999999996</v>
      </c>
      <c r="X12" s="290">
        <v>0.85535000000000005</v>
      </c>
      <c r="Y12" s="290">
        <v>0.85806000000000004</v>
      </c>
      <c r="Z12" s="290">
        <v>0.86075000000000002</v>
      </c>
      <c r="AA12" s="290">
        <v>0.86341000000000001</v>
      </c>
      <c r="AB12" s="290">
        <v>0.86604000000000003</v>
      </c>
      <c r="AC12" s="290">
        <v>0.86863999999999997</v>
      </c>
      <c r="AD12" s="290">
        <v>0.87121999999999999</v>
      </c>
      <c r="AE12" s="290">
        <v>0.87375999999999998</v>
      </c>
      <c r="AF12" s="290">
        <v>0.87627999999999995</v>
      </c>
      <c r="AG12" s="290">
        <v>0.87875999999999999</v>
      </c>
      <c r="AH12" s="290">
        <v>0.88124999999999998</v>
      </c>
      <c r="AI12" s="290">
        <v>0.88368999999999998</v>
      </c>
      <c r="AJ12" s="290">
        <v>0.88612000000000002</v>
      </c>
      <c r="AK12" s="290">
        <v>0.88851999999999998</v>
      </c>
      <c r="AL12" s="290">
        <v>0.89090999999999998</v>
      </c>
      <c r="AM12" s="290">
        <v>0.89327000000000001</v>
      </c>
      <c r="AN12" s="290">
        <v>0.89559999999999995</v>
      </c>
      <c r="AO12" s="290">
        <v>0.89792000000000005</v>
      </c>
      <c r="AP12" s="290">
        <v>0.90022000000000002</v>
      </c>
      <c r="AQ12" s="290">
        <v>0.90247999999999995</v>
      </c>
      <c r="AR12" s="290">
        <v>0.90473000000000003</v>
      </c>
      <c r="AS12" s="290">
        <v>0.90693000000000001</v>
      </c>
      <c r="AT12" s="290">
        <v>0.90910999999999997</v>
      </c>
      <c r="AU12" s="290">
        <v>0.91125999999999996</v>
      </c>
      <c r="AV12" s="290">
        <v>0.91339999999999999</v>
      </c>
      <c r="AW12" s="290">
        <v>0.91551000000000005</v>
      </c>
      <c r="AX12" s="290">
        <v>0.91761999999999999</v>
      </c>
      <c r="AY12" s="290">
        <v>0.91968000000000005</v>
      </c>
      <c r="AZ12" s="290">
        <v>0.92171999999999998</v>
      </c>
      <c r="BA12" s="290">
        <v>0.92373000000000005</v>
      </c>
      <c r="BB12" s="290">
        <v>0.92571000000000003</v>
      </c>
      <c r="BC12" s="290">
        <v>0.92766999999999999</v>
      </c>
      <c r="BD12" s="290">
        <v>0.92961000000000005</v>
      </c>
      <c r="BE12" s="290">
        <v>0.93150999999999995</v>
      </c>
      <c r="BF12" s="290">
        <v>0.93339000000000005</v>
      </c>
      <c r="BG12" s="290">
        <v>0.93523000000000001</v>
      </c>
      <c r="BH12" s="290">
        <v>0.93703999999999998</v>
      </c>
      <c r="BI12" s="290">
        <v>0.93881999999999999</v>
      </c>
      <c r="BJ12" s="290">
        <v>0.94055999999999995</v>
      </c>
      <c r="BK12" s="290">
        <v>0.94225999999999999</v>
      </c>
      <c r="BL12" s="290">
        <v>0.94391999999999998</v>
      </c>
      <c r="BM12" s="290">
        <v>0.94555999999999996</v>
      </c>
      <c r="BN12" s="290">
        <v>0.94716999999999996</v>
      </c>
      <c r="BO12" s="290">
        <v>0.94874999999999998</v>
      </c>
      <c r="BP12" s="290">
        <v>0.95028999999999997</v>
      </c>
      <c r="BQ12" s="290">
        <v>0.95179999999999998</v>
      </c>
      <c r="BR12" s="290">
        <v>0.95328000000000002</v>
      </c>
      <c r="BS12" s="290">
        <v>0.95472000000000001</v>
      </c>
      <c r="BT12" s="290">
        <v>0.95613999999999999</v>
      </c>
      <c r="BU12" s="290">
        <v>0.95752999999999999</v>
      </c>
      <c r="BV12" s="290">
        <v>0.95889000000000002</v>
      </c>
      <c r="BW12" s="290">
        <v>0.96023999999999998</v>
      </c>
      <c r="BX12" s="290">
        <v>0.96155999999999997</v>
      </c>
      <c r="BY12" s="290">
        <v>0.96284999999999998</v>
      </c>
      <c r="BZ12" s="290">
        <v>0.96413000000000004</v>
      </c>
      <c r="CA12" s="290">
        <v>0.96540000000000004</v>
      </c>
      <c r="CB12" s="290">
        <v>0.96665000000000001</v>
      </c>
      <c r="CC12" s="290">
        <v>0.96789999999999998</v>
      </c>
      <c r="CD12" s="290">
        <v>0.96911999999999998</v>
      </c>
      <c r="CE12" s="290">
        <v>0.97033999999999998</v>
      </c>
      <c r="CF12" s="290">
        <v>0.97155999999999998</v>
      </c>
      <c r="CG12" s="290">
        <v>0.97277999999999998</v>
      </c>
      <c r="CH12" s="290">
        <v>0.97399999999999998</v>
      </c>
      <c r="CI12" s="290">
        <v>0.97523000000000004</v>
      </c>
      <c r="CJ12" s="290">
        <v>0.97645999999999999</v>
      </c>
      <c r="CK12" s="290">
        <v>0.97770000000000001</v>
      </c>
      <c r="CL12" s="290">
        <v>0.97894000000000003</v>
      </c>
      <c r="CM12" s="290">
        <v>0.98021000000000003</v>
      </c>
      <c r="CN12" s="290">
        <v>0.98148999999999997</v>
      </c>
      <c r="CO12" s="290">
        <v>0.98277999999999999</v>
      </c>
      <c r="CP12" s="290">
        <v>0.98407999999999995</v>
      </c>
      <c r="CQ12" s="290">
        <v>0.98540000000000005</v>
      </c>
      <c r="CR12" s="290">
        <v>0.98675000000000002</v>
      </c>
      <c r="CS12" s="290">
        <v>0.98812</v>
      </c>
      <c r="CT12" s="290">
        <v>0.98951</v>
      </c>
      <c r="CU12" s="290">
        <v>0.99094000000000004</v>
      </c>
      <c r="CV12" s="290">
        <v>0.99238999999999999</v>
      </c>
      <c r="CW12" s="290">
        <v>0.99387000000000003</v>
      </c>
      <c r="CX12" s="290">
        <v>0.99536999999999998</v>
      </c>
      <c r="CY12" s="14"/>
      <c r="CZ12" s="14"/>
      <c r="DA12" s="14"/>
    </row>
    <row r="13" spans="1:106" ht="15" x14ac:dyDescent="0.25">
      <c r="A13" s="60">
        <v>30</v>
      </c>
      <c r="B13" s="137">
        <v>0.78081</v>
      </c>
      <c r="C13" s="137">
        <v>0.78569999999999995</v>
      </c>
      <c r="D13" s="137">
        <v>0.79025999999999996</v>
      </c>
      <c r="E13" s="137">
        <v>0.79456000000000004</v>
      </c>
      <c r="F13" s="137">
        <v>0.79866000000000004</v>
      </c>
      <c r="G13" s="137">
        <v>0.80259999999999998</v>
      </c>
      <c r="H13" s="137">
        <v>0.80637999999999999</v>
      </c>
      <c r="I13" s="137">
        <v>0.81003999999999998</v>
      </c>
      <c r="J13" s="137">
        <v>0.81359000000000004</v>
      </c>
      <c r="K13" s="137">
        <v>0.81701999999999997</v>
      </c>
      <c r="L13" s="137">
        <v>0.82038</v>
      </c>
      <c r="M13" s="138">
        <v>0.82367000000000001</v>
      </c>
      <c r="N13" s="288">
        <v>0.82689000000000001</v>
      </c>
      <c r="O13" s="137">
        <v>0.83004</v>
      </c>
      <c r="P13" s="137">
        <v>0.83311999999999997</v>
      </c>
      <c r="Q13" s="137">
        <v>0.83616000000000001</v>
      </c>
      <c r="R13" s="137">
        <v>0.83914999999999995</v>
      </c>
      <c r="S13" s="137">
        <v>0.84209000000000001</v>
      </c>
      <c r="T13" s="290">
        <v>0.84499000000000002</v>
      </c>
      <c r="U13" s="290">
        <v>0.84784999999999999</v>
      </c>
      <c r="V13" s="290">
        <v>0.85067000000000004</v>
      </c>
      <c r="W13" s="290">
        <v>0.85345000000000004</v>
      </c>
      <c r="X13" s="290">
        <v>0.85621000000000003</v>
      </c>
      <c r="Y13" s="290">
        <v>0.85892000000000002</v>
      </c>
      <c r="Z13" s="290">
        <v>0.86160000000000003</v>
      </c>
      <c r="AA13" s="290">
        <v>0.86426999999999998</v>
      </c>
      <c r="AB13" s="290">
        <v>0.8669</v>
      </c>
      <c r="AC13" s="290">
        <v>0.86950000000000005</v>
      </c>
      <c r="AD13" s="290">
        <v>0.87207999999999997</v>
      </c>
      <c r="AE13" s="290">
        <v>0.87461999999999995</v>
      </c>
      <c r="AF13" s="290">
        <v>0.87714000000000003</v>
      </c>
      <c r="AG13" s="290">
        <v>0.87961999999999996</v>
      </c>
      <c r="AH13" s="290">
        <v>0.8821</v>
      </c>
      <c r="AI13" s="290">
        <v>0.88453999999999999</v>
      </c>
      <c r="AJ13" s="290">
        <v>0.88697000000000004</v>
      </c>
      <c r="AK13" s="290">
        <v>0.88936999999999999</v>
      </c>
      <c r="AL13" s="290">
        <v>0.89175000000000004</v>
      </c>
      <c r="AM13" s="290">
        <v>0.89410000000000001</v>
      </c>
      <c r="AN13" s="290">
        <v>0.89644000000000001</v>
      </c>
      <c r="AO13" s="290">
        <v>0.89875000000000005</v>
      </c>
      <c r="AP13" s="290">
        <v>0.90103999999999995</v>
      </c>
      <c r="AQ13" s="290">
        <v>0.90329000000000004</v>
      </c>
      <c r="AR13" s="290">
        <v>0.90551999999999999</v>
      </c>
      <c r="AS13" s="290">
        <v>0.90773000000000004</v>
      </c>
      <c r="AT13" s="290">
        <v>0.90991999999999995</v>
      </c>
      <c r="AU13" s="290">
        <v>0.91207000000000005</v>
      </c>
      <c r="AV13" s="290">
        <v>0.91420999999999997</v>
      </c>
      <c r="AW13" s="290">
        <v>0.91632000000000002</v>
      </c>
      <c r="AX13" s="290">
        <v>0.91840999999999995</v>
      </c>
      <c r="AY13" s="290">
        <v>0.92045999999999994</v>
      </c>
      <c r="AZ13" s="290">
        <v>0.92249000000000003</v>
      </c>
      <c r="BA13" s="290">
        <v>0.92449000000000003</v>
      </c>
      <c r="BB13" s="290">
        <v>0.92647000000000002</v>
      </c>
      <c r="BC13" s="290">
        <v>0.92842000000000002</v>
      </c>
      <c r="BD13" s="290">
        <v>0.93035000000000001</v>
      </c>
      <c r="BE13" s="290">
        <v>0.93225000000000002</v>
      </c>
      <c r="BF13" s="290">
        <v>0.93411999999999995</v>
      </c>
      <c r="BG13" s="290">
        <v>0.93594999999999995</v>
      </c>
      <c r="BH13" s="290">
        <v>0.93774999999999997</v>
      </c>
      <c r="BI13" s="290">
        <v>0.93950999999999996</v>
      </c>
      <c r="BJ13" s="290">
        <v>0.94123000000000001</v>
      </c>
      <c r="BK13" s="290">
        <v>0.94293000000000005</v>
      </c>
      <c r="BL13" s="290">
        <v>0.94459000000000004</v>
      </c>
      <c r="BM13" s="290">
        <v>0.94623000000000002</v>
      </c>
      <c r="BN13" s="290">
        <v>0.94782</v>
      </c>
      <c r="BO13" s="290">
        <v>0.94938999999999996</v>
      </c>
      <c r="BP13" s="290">
        <v>0.95091000000000003</v>
      </c>
      <c r="BQ13" s="290">
        <v>0.95240999999999998</v>
      </c>
      <c r="BR13" s="290">
        <v>0.95387999999999995</v>
      </c>
      <c r="BS13" s="290">
        <v>0.95530999999999999</v>
      </c>
      <c r="BT13" s="290">
        <v>0.95670999999999995</v>
      </c>
      <c r="BU13" s="290">
        <v>0.95808000000000004</v>
      </c>
      <c r="BV13" s="290">
        <v>0.95943000000000001</v>
      </c>
      <c r="BW13" s="290">
        <v>0.96077000000000001</v>
      </c>
      <c r="BX13" s="290">
        <v>0.96208000000000005</v>
      </c>
      <c r="BY13" s="290">
        <v>0.96336999999999995</v>
      </c>
      <c r="BZ13" s="290">
        <v>0.96464000000000005</v>
      </c>
      <c r="CA13" s="290">
        <v>0.96589999999999998</v>
      </c>
      <c r="CB13" s="290">
        <v>0.96714</v>
      </c>
      <c r="CC13" s="290">
        <v>0.96836999999999995</v>
      </c>
      <c r="CD13" s="290">
        <v>0.96957000000000004</v>
      </c>
      <c r="CE13" s="290">
        <v>0.97077999999999998</v>
      </c>
      <c r="CF13" s="290">
        <v>0.97197</v>
      </c>
      <c r="CG13" s="290">
        <v>0.97316000000000003</v>
      </c>
      <c r="CH13" s="290">
        <v>0.97436999999999996</v>
      </c>
      <c r="CI13" s="290">
        <v>0.97560000000000002</v>
      </c>
      <c r="CJ13" s="290">
        <v>0.97682999999999998</v>
      </c>
      <c r="CK13" s="290">
        <v>0.97806000000000004</v>
      </c>
      <c r="CL13" s="290">
        <v>0.97931999999999997</v>
      </c>
      <c r="CM13" s="290">
        <v>0.98057000000000005</v>
      </c>
      <c r="CN13" s="290">
        <v>0.98185</v>
      </c>
      <c r="CO13" s="290">
        <v>0.98314999999999997</v>
      </c>
      <c r="CP13" s="290">
        <v>0.98443999999999998</v>
      </c>
      <c r="CQ13" s="290">
        <v>0.98573999999999995</v>
      </c>
      <c r="CR13" s="290">
        <v>0.98706000000000005</v>
      </c>
      <c r="CS13" s="290">
        <v>0.98841999999999997</v>
      </c>
      <c r="CT13" s="290">
        <v>0.98982000000000003</v>
      </c>
      <c r="CU13" s="290">
        <v>0.99124999999999996</v>
      </c>
      <c r="CV13" s="290">
        <v>0.99270000000000003</v>
      </c>
      <c r="CW13" s="290">
        <v>0.99417999999999995</v>
      </c>
      <c r="CX13" s="290">
        <v>0.99568000000000001</v>
      </c>
      <c r="CY13" s="14"/>
      <c r="CZ13" s="14"/>
      <c r="DA13" s="14"/>
    </row>
    <row r="14" spans="1:106" ht="15" x14ac:dyDescent="0.25">
      <c r="A14" s="60">
        <v>29</v>
      </c>
      <c r="B14" s="137">
        <v>0.78166000000000002</v>
      </c>
      <c r="C14" s="137">
        <v>0.78656999999999999</v>
      </c>
      <c r="D14" s="137">
        <v>0.79113999999999995</v>
      </c>
      <c r="E14" s="137">
        <v>0.79544999999999999</v>
      </c>
      <c r="F14" s="137">
        <v>0.79954000000000003</v>
      </c>
      <c r="G14" s="137">
        <v>0.80347999999999997</v>
      </c>
      <c r="H14" s="137">
        <v>0.80727000000000004</v>
      </c>
      <c r="I14" s="137">
        <v>0.81093999999999999</v>
      </c>
      <c r="J14" s="137">
        <v>0.81447999999999998</v>
      </c>
      <c r="K14" s="137">
        <v>0.81791999999999998</v>
      </c>
      <c r="L14" s="137">
        <v>0.82128000000000001</v>
      </c>
      <c r="M14" s="138">
        <v>0.82455999999999996</v>
      </c>
      <c r="N14" s="288">
        <v>0.82777999999999996</v>
      </c>
      <c r="O14" s="137">
        <v>0.83092999999999995</v>
      </c>
      <c r="P14" s="137">
        <v>0.83401000000000003</v>
      </c>
      <c r="Q14" s="137">
        <v>0.83704999999999996</v>
      </c>
      <c r="R14" s="137">
        <v>0.84004000000000001</v>
      </c>
      <c r="S14" s="137">
        <v>0.84297</v>
      </c>
      <c r="T14" s="290">
        <v>0.84587000000000001</v>
      </c>
      <c r="U14" s="290">
        <v>0.84872999999999998</v>
      </c>
      <c r="V14" s="290">
        <v>0.85153999999999996</v>
      </c>
      <c r="W14" s="290">
        <v>0.85431999999999997</v>
      </c>
      <c r="X14" s="290">
        <v>0.85707</v>
      </c>
      <c r="Y14" s="290">
        <v>0.85977999999999999</v>
      </c>
      <c r="Z14" s="290">
        <v>0.86246</v>
      </c>
      <c r="AA14" s="290">
        <v>0.86512</v>
      </c>
      <c r="AB14" s="290">
        <v>0.86775000000000002</v>
      </c>
      <c r="AC14" s="290">
        <v>0.87034999999999996</v>
      </c>
      <c r="AD14" s="290">
        <v>0.87292999999999998</v>
      </c>
      <c r="AE14" s="290">
        <v>0.87546999999999997</v>
      </c>
      <c r="AF14" s="290">
        <v>0.87799000000000005</v>
      </c>
      <c r="AG14" s="290">
        <v>0.88048000000000004</v>
      </c>
      <c r="AH14" s="290">
        <v>0.88295000000000001</v>
      </c>
      <c r="AI14" s="290">
        <v>0.88539000000000001</v>
      </c>
      <c r="AJ14" s="290">
        <v>0.88780999999999999</v>
      </c>
      <c r="AK14" s="290">
        <v>0.89020999999999995</v>
      </c>
      <c r="AL14" s="290">
        <v>0.89258000000000004</v>
      </c>
      <c r="AM14" s="290">
        <v>0.89493</v>
      </c>
      <c r="AN14" s="290">
        <v>0.89725999999999995</v>
      </c>
      <c r="AO14" s="290">
        <v>0.89956999999999998</v>
      </c>
      <c r="AP14" s="290">
        <v>0.90185000000000004</v>
      </c>
      <c r="AQ14" s="290">
        <v>0.90408999999999995</v>
      </c>
      <c r="AR14" s="290">
        <v>0.90632000000000001</v>
      </c>
      <c r="AS14" s="290">
        <v>0.90852999999999995</v>
      </c>
      <c r="AT14" s="290">
        <v>0.91071999999999997</v>
      </c>
      <c r="AU14" s="290">
        <v>0.91288000000000002</v>
      </c>
      <c r="AV14" s="290">
        <v>0.91500999999999999</v>
      </c>
      <c r="AW14" s="290">
        <v>0.91712000000000005</v>
      </c>
      <c r="AX14" s="290">
        <v>0.91920000000000002</v>
      </c>
      <c r="AY14" s="290">
        <v>0.92125000000000001</v>
      </c>
      <c r="AZ14" s="290">
        <v>0.92327000000000004</v>
      </c>
      <c r="BA14" s="290">
        <v>0.92525999999999997</v>
      </c>
      <c r="BB14" s="290">
        <v>0.92723</v>
      </c>
      <c r="BC14" s="290">
        <v>0.92917000000000005</v>
      </c>
      <c r="BD14" s="290">
        <v>0.93110000000000004</v>
      </c>
      <c r="BE14" s="290">
        <v>0.93298000000000003</v>
      </c>
      <c r="BF14" s="290">
        <v>0.93484</v>
      </c>
      <c r="BG14" s="290">
        <v>0.93667</v>
      </c>
      <c r="BH14" s="290">
        <v>0.93845999999999996</v>
      </c>
      <c r="BI14" s="290">
        <v>0.94020999999999999</v>
      </c>
      <c r="BJ14" s="290">
        <v>0.94191999999999998</v>
      </c>
      <c r="BK14" s="290">
        <v>0.94360999999999995</v>
      </c>
      <c r="BL14" s="290">
        <v>0.94525999999999999</v>
      </c>
      <c r="BM14" s="290">
        <v>0.94688000000000005</v>
      </c>
      <c r="BN14" s="290">
        <v>0.94847000000000004</v>
      </c>
      <c r="BO14" s="290">
        <v>0.95001999999999998</v>
      </c>
      <c r="BP14" s="290">
        <v>0.95155000000000001</v>
      </c>
      <c r="BQ14" s="290">
        <v>0.95304</v>
      </c>
      <c r="BR14" s="290">
        <v>0.95448999999999995</v>
      </c>
      <c r="BS14" s="290">
        <v>0.95589999999999997</v>
      </c>
      <c r="BT14" s="290">
        <v>0.95728999999999997</v>
      </c>
      <c r="BU14" s="290">
        <v>0.95864000000000005</v>
      </c>
      <c r="BV14" s="290">
        <v>0.95999000000000001</v>
      </c>
      <c r="BW14" s="290">
        <v>0.96131</v>
      </c>
      <c r="BX14" s="290">
        <v>0.96260000000000001</v>
      </c>
      <c r="BY14" s="290">
        <v>0.96387999999999996</v>
      </c>
      <c r="BZ14" s="290">
        <v>0.96514</v>
      </c>
      <c r="CA14" s="290">
        <v>0.96638999999999997</v>
      </c>
      <c r="CB14" s="290">
        <v>0.96762000000000004</v>
      </c>
      <c r="CC14" s="290">
        <v>0.96882999999999997</v>
      </c>
      <c r="CD14" s="290">
        <v>0.97001999999999999</v>
      </c>
      <c r="CE14" s="290">
        <v>0.97119999999999995</v>
      </c>
      <c r="CF14" s="290">
        <v>0.97238000000000002</v>
      </c>
      <c r="CG14" s="290">
        <v>0.97355999999999998</v>
      </c>
      <c r="CH14" s="290">
        <v>0.97475999999999996</v>
      </c>
      <c r="CI14" s="290">
        <v>0.97597</v>
      </c>
      <c r="CJ14" s="290">
        <v>0.97719</v>
      </c>
      <c r="CK14" s="290">
        <v>0.97841999999999996</v>
      </c>
      <c r="CL14" s="290">
        <v>0.97965999999999998</v>
      </c>
      <c r="CM14" s="290">
        <v>0.98092000000000001</v>
      </c>
      <c r="CN14" s="290">
        <v>0.98219999999999996</v>
      </c>
      <c r="CO14" s="290">
        <v>0.98348000000000002</v>
      </c>
      <c r="CP14" s="290">
        <v>0.98475999999999997</v>
      </c>
      <c r="CQ14" s="290">
        <v>0.98606000000000005</v>
      </c>
      <c r="CR14" s="290">
        <v>0.98738000000000004</v>
      </c>
      <c r="CS14" s="290">
        <v>0.98873999999999995</v>
      </c>
      <c r="CT14" s="290">
        <v>0.99012999999999995</v>
      </c>
      <c r="CU14" s="290">
        <v>0.99155000000000004</v>
      </c>
      <c r="CV14" s="290">
        <v>0.99299999999999999</v>
      </c>
      <c r="CW14" s="290">
        <v>0.99448000000000003</v>
      </c>
      <c r="CX14" s="290">
        <v>0.99597999999999998</v>
      </c>
      <c r="CY14" s="14"/>
      <c r="CZ14" s="14"/>
      <c r="DA14" s="14"/>
    </row>
    <row r="15" spans="1:106" ht="15" x14ac:dyDescent="0.25">
      <c r="A15" s="60">
        <v>28</v>
      </c>
      <c r="B15" s="137">
        <v>0.78249999999999997</v>
      </c>
      <c r="C15" s="138">
        <v>0.78742000000000001</v>
      </c>
      <c r="D15" s="138">
        <v>0.79201999999999995</v>
      </c>
      <c r="E15" s="138">
        <v>0.79632999999999998</v>
      </c>
      <c r="F15" s="138">
        <v>0.80042999999999997</v>
      </c>
      <c r="G15" s="138">
        <v>0.80437000000000003</v>
      </c>
      <c r="H15" s="137">
        <v>0.80817000000000005</v>
      </c>
      <c r="I15" s="137">
        <v>0.81184000000000001</v>
      </c>
      <c r="J15" s="137">
        <v>0.81537999999999999</v>
      </c>
      <c r="K15" s="137">
        <v>0.81881999999999999</v>
      </c>
      <c r="L15" s="137">
        <v>0.82218000000000002</v>
      </c>
      <c r="M15" s="138">
        <v>0.82545999999999997</v>
      </c>
      <c r="N15" s="288">
        <v>0.82867999999999997</v>
      </c>
      <c r="O15" s="137">
        <v>0.83182</v>
      </c>
      <c r="P15" s="137">
        <v>0.83489999999999998</v>
      </c>
      <c r="Q15" s="137">
        <v>0.83794000000000002</v>
      </c>
      <c r="R15" s="137">
        <v>0.84092999999999996</v>
      </c>
      <c r="S15" s="137">
        <v>0.84386000000000005</v>
      </c>
      <c r="T15" s="290">
        <v>0.84675</v>
      </c>
      <c r="U15" s="290">
        <v>0.84960000000000002</v>
      </c>
      <c r="V15" s="290">
        <v>0.85241</v>
      </c>
      <c r="W15" s="290">
        <v>0.85519000000000001</v>
      </c>
      <c r="X15" s="290">
        <v>0.85792999999999997</v>
      </c>
      <c r="Y15" s="290">
        <v>0.86063999999999996</v>
      </c>
      <c r="Z15" s="290">
        <v>0.86331999999999998</v>
      </c>
      <c r="AA15" s="290">
        <v>0.86597999999999997</v>
      </c>
      <c r="AB15" s="290">
        <v>0.86860000000000004</v>
      </c>
      <c r="AC15" s="290">
        <v>0.87119999999999997</v>
      </c>
      <c r="AD15" s="290">
        <v>0.87378</v>
      </c>
      <c r="AE15" s="290">
        <v>0.87631000000000003</v>
      </c>
      <c r="AF15" s="290">
        <v>0.87883</v>
      </c>
      <c r="AG15" s="290">
        <v>0.88131999999999999</v>
      </c>
      <c r="AH15" s="290">
        <v>0.88378000000000001</v>
      </c>
      <c r="AI15" s="290">
        <v>0.88622000000000001</v>
      </c>
      <c r="AJ15" s="290">
        <v>0.88863999999999999</v>
      </c>
      <c r="AK15" s="290">
        <v>0.89102999999999999</v>
      </c>
      <c r="AL15" s="290">
        <v>0.89339999999999997</v>
      </c>
      <c r="AM15" s="290">
        <v>0.89575000000000005</v>
      </c>
      <c r="AN15" s="290">
        <v>0.89807999999999999</v>
      </c>
      <c r="AO15" s="290">
        <v>0.90039000000000002</v>
      </c>
      <c r="AP15" s="290">
        <v>0.90266999999999997</v>
      </c>
      <c r="AQ15" s="290">
        <v>0.90490999999999999</v>
      </c>
      <c r="AR15" s="290">
        <v>0.90713999999999995</v>
      </c>
      <c r="AS15" s="290">
        <v>0.90932999999999997</v>
      </c>
      <c r="AT15" s="290">
        <v>0.91152</v>
      </c>
      <c r="AU15" s="290">
        <v>0.91368000000000005</v>
      </c>
      <c r="AV15" s="290">
        <v>0.91581000000000001</v>
      </c>
      <c r="AW15" s="290">
        <v>0.91791</v>
      </c>
      <c r="AX15" s="290">
        <v>0.91998000000000002</v>
      </c>
      <c r="AY15" s="290">
        <v>0.92201999999999995</v>
      </c>
      <c r="AZ15" s="290">
        <v>0.92405000000000004</v>
      </c>
      <c r="BA15" s="290">
        <v>0.92603000000000002</v>
      </c>
      <c r="BB15" s="290">
        <v>0.92798999999999998</v>
      </c>
      <c r="BC15" s="290">
        <v>0.92993000000000003</v>
      </c>
      <c r="BD15" s="290">
        <v>0.93184</v>
      </c>
      <c r="BE15" s="290">
        <v>0.93371999999999999</v>
      </c>
      <c r="BF15" s="290">
        <v>0.93557999999999997</v>
      </c>
      <c r="BG15" s="290">
        <v>0.93738999999999995</v>
      </c>
      <c r="BH15" s="290">
        <v>0.93916999999999995</v>
      </c>
      <c r="BI15" s="290">
        <v>0.94091000000000002</v>
      </c>
      <c r="BJ15" s="290">
        <v>0.94262000000000001</v>
      </c>
      <c r="BK15" s="290">
        <v>0.94430000000000003</v>
      </c>
      <c r="BL15" s="290">
        <v>0.94594</v>
      </c>
      <c r="BM15" s="290">
        <v>0.94755</v>
      </c>
      <c r="BN15" s="290">
        <v>0.94911999999999996</v>
      </c>
      <c r="BO15" s="290">
        <v>0.95065999999999995</v>
      </c>
      <c r="BP15" s="290">
        <v>0.95218000000000003</v>
      </c>
      <c r="BQ15" s="290">
        <v>0.95365</v>
      </c>
      <c r="BR15" s="290">
        <v>0.95508000000000004</v>
      </c>
      <c r="BS15" s="290">
        <v>0.95648999999999995</v>
      </c>
      <c r="BT15" s="290">
        <v>0.95786000000000004</v>
      </c>
      <c r="BU15" s="290">
        <v>0.95921000000000001</v>
      </c>
      <c r="BV15" s="290">
        <v>0.96053999999999995</v>
      </c>
      <c r="BW15" s="290">
        <v>0.96184000000000003</v>
      </c>
      <c r="BX15" s="290">
        <v>0.96311000000000002</v>
      </c>
      <c r="BY15" s="290">
        <v>0.96438000000000001</v>
      </c>
      <c r="BZ15" s="290">
        <v>0.96562999999999999</v>
      </c>
      <c r="CA15" s="290">
        <v>0.96687000000000001</v>
      </c>
      <c r="CB15" s="290">
        <v>0.96808000000000005</v>
      </c>
      <c r="CC15" s="290">
        <v>0.96928000000000003</v>
      </c>
      <c r="CD15" s="290">
        <v>0.97045999999999999</v>
      </c>
      <c r="CE15" s="290">
        <v>0.97162000000000004</v>
      </c>
      <c r="CF15" s="290">
        <v>0.97279000000000004</v>
      </c>
      <c r="CG15" s="290">
        <v>0.97396000000000005</v>
      </c>
      <c r="CH15" s="290">
        <v>0.97514000000000001</v>
      </c>
      <c r="CI15" s="290">
        <v>0.97633999999999999</v>
      </c>
      <c r="CJ15" s="290">
        <v>0.97755000000000003</v>
      </c>
      <c r="CK15" s="290">
        <v>0.97877999999999998</v>
      </c>
      <c r="CL15" s="290">
        <v>0.98001000000000005</v>
      </c>
      <c r="CM15" s="290">
        <v>0.98126000000000002</v>
      </c>
      <c r="CN15" s="290">
        <v>0.98251999999999995</v>
      </c>
      <c r="CO15" s="290">
        <v>0.98379000000000005</v>
      </c>
      <c r="CP15" s="290">
        <v>0.98507</v>
      </c>
      <c r="CQ15" s="290">
        <v>0.98636999999999997</v>
      </c>
      <c r="CR15" s="290">
        <v>0.98768999999999996</v>
      </c>
      <c r="CS15" s="290">
        <v>0.98904000000000003</v>
      </c>
      <c r="CT15" s="290">
        <v>0.99043000000000003</v>
      </c>
      <c r="CU15" s="290">
        <v>0.99185000000000001</v>
      </c>
      <c r="CV15" s="290">
        <v>0.99329999999999996</v>
      </c>
      <c r="CW15" s="290">
        <v>0.99477000000000004</v>
      </c>
      <c r="CX15" s="290">
        <v>0.99626999999999999</v>
      </c>
      <c r="CY15" s="14"/>
      <c r="CZ15" s="14"/>
      <c r="DA15" s="14"/>
    </row>
    <row r="16" spans="1:106" ht="15" x14ac:dyDescent="0.25">
      <c r="A16" s="60">
        <v>27</v>
      </c>
      <c r="B16" s="137">
        <v>0.78332999999999997</v>
      </c>
      <c r="C16" s="138">
        <v>0.78827999999999998</v>
      </c>
      <c r="D16" s="138">
        <v>0.79288999999999998</v>
      </c>
      <c r="E16" s="138">
        <v>0.79720999999999997</v>
      </c>
      <c r="F16" s="138">
        <v>0.80132000000000003</v>
      </c>
      <c r="G16" s="138">
        <v>0.80525999999999998</v>
      </c>
      <c r="H16" s="137">
        <v>0.80906999999999996</v>
      </c>
      <c r="I16" s="137">
        <v>0.81274000000000002</v>
      </c>
      <c r="J16" s="137">
        <v>0.81628000000000001</v>
      </c>
      <c r="K16" s="137">
        <v>0.81972</v>
      </c>
      <c r="L16" s="137">
        <v>0.82308000000000003</v>
      </c>
      <c r="M16" s="138">
        <v>0.82635999999999998</v>
      </c>
      <c r="N16" s="288">
        <v>0.82957000000000003</v>
      </c>
      <c r="O16" s="137">
        <v>0.83270999999999995</v>
      </c>
      <c r="P16" s="137">
        <v>0.83579000000000003</v>
      </c>
      <c r="Q16" s="137">
        <v>0.83882999999999996</v>
      </c>
      <c r="R16" s="137">
        <v>0.84180999999999995</v>
      </c>
      <c r="S16" s="137">
        <v>0.84472999999999998</v>
      </c>
      <c r="T16" s="290">
        <v>0.84762000000000004</v>
      </c>
      <c r="U16" s="290">
        <v>0.85046999999999995</v>
      </c>
      <c r="V16" s="290">
        <v>0.85328000000000004</v>
      </c>
      <c r="W16" s="290">
        <v>0.85606000000000004</v>
      </c>
      <c r="X16" s="290">
        <v>0.85880000000000001</v>
      </c>
      <c r="Y16" s="290">
        <v>0.86150000000000004</v>
      </c>
      <c r="Z16" s="290">
        <v>0.86417999999999995</v>
      </c>
      <c r="AA16" s="290">
        <v>0.86682999999999999</v>
      </c>
      <c r="AB16" s="290">
        <v>0.86944999999999995</v>
      </c>
      <c r="AC16" s="290">
        <v>0.87204000000000004</v>
      </c>
      <c r="AD16" s="290">
        <v>0.87461999999999995</v>
      </c>
      <c r="AE16" s="290">
        <v>0.87714999999999999</v>
      </c>
      <c r="AF16" s="290">
        <v>0.87966</v>
      </c>
      <c r="AG16" s="290">
        <v>0.88214999999999999</v>
      </c>
      <c r="AH16" s="290">
        <v>0.88461000000000001</v>
      </c>
      <c r="AI16" s="290">
        <v>0.88705000000000001</v>
      </c>
      <c r="AJ16" s="290">
        <v>0.88946999999999998</v>
      </c>
      <c r="AK16" s="290">
        <v>0.89185999999999999</v>
      </c>
      <c r="AL16" s="290">
        <v>0.89422999999999997</v>
      </c>
      <c r="AM16" s="290">
        <v>0.89658000000000004</v>
      </c>
      <c r="AN16" s="290">
        <v>0.89890999999999999</v>
      </c>
      <c r="AO16" s="290">
        <v>0.90122000000000002</v>
      </c>
      <c r="AP16" s="290">
        <v>0.90349000000000002</v>
      </c>
      <c r="AQ16" s="290">
        <v>0.90573000000000004</v>
      </c>
      <c r="AR16" s="290">
        <v>0.90795000000000003</v>
      </c>
      <c r="AS16" s="290">
        <v>0.91013999999999995</v>
      </c>
      <c r="AT16" s="290">
        <v>0.91232000000000002</v>
      </c>
      <c r="AU16" s="290">
        <v>0.91447000000000001</v>
      </c>
      <c r="AV16" s="290">
        <v>0.91659000000000002</v>
      </c>
      <c r="AW16" s="290">
        <v>0.91869000000000001</v>
      </c>
      <c r="AX16" s="290">
        <v>0.92076000000000002</v>
      </c>
      <c r="AY16" s="290">
        <v>0.92279999999999995</v>
      </c>
      <c r="AZ16" s="290">
        <v>0.92481000000000002</v>
      </c>
      <c r="BA16" s="290">
        <v>0.92678000000000005</v>
      </c>
      <c r="BB16" s="290">
        <v>0.92874000000000001</v>
      </c>
      <c r="BC16" s="290">
        <v>0.93067999999999995</v>
      </c>
      <c r="BD16" s="290">
        <v>0.93257999999999996</v>
      </c>
      <c r="BE16" s="290">
        <v>0.93445999999999996</v>
      </c>
      <c r="BF16" s="290">
        <v>0.93630000000000002</v>
      </c>
      <c r="BG16" s="290">
        <v>0.93811</v>
      </c>
      <c r="BH16" s="290">
        <v>0.93988000000000005</v>
      </c>
      <c r="BI16" s="290">
        <v>0.94160999999999995</v>
      </c>
      <c r="BJ16" s="290">
        <v>0.94332000000000005</v>
      </c>
      <c r="BK16" s="290">
        <v>0.94498000000000004</v>
      </c>
      <c r="BL16" s="290">
        <v>0.94660999999999995</v>
      </c>
      <c r="BM16" s="290">
        <v>0.94820000000000004</v>
      </c>
      <c r="BN16" s="290">
        <v>0.94977</v>
      </c>
      <c r="BO16" s="290">
        <v>0.95130000000000003</v>
      </c>
      <c r="BP16" s="290">
        <v>0.95279999999999998</v>
      </c>
      <c r="BQ16" s="290">
        <v>0.95426</v>
      </c>
      <c r="BR16" s="290">
        <v>0.95569000000000004</v>
      </c>
      <c r="BS16" s="290">
        <v>0.95708000000000004</v>
      </c>
      <c r="BT16" s="290">
        <v>0.95843999999999996</v>
      </c>
      <c r="BU16" s="290">
        <v>0.95977000000000001</v>
      </c>
      <c r="BV16" s="290">
        <v>0.96108000000000005</v>
      </c>
      <c r="BW16" s="290">
        <v>0.96235999999999999</v>
      </c>
      <c r="BX16" s="290">
        <v>0.96362999999999999</v>
      </c>
      <c r="BY16" s="290">
        <v>0.96487000000000001</v>
      </c>
      <c r="BZ16" s="290">
        <v>0.96611000000000002</v>
      </c>
      <c r="CA16" s="290">
        <v>0.96733000000000002</v>
      </c>
      <c r="CB16" s="290">
        <v>0.96853999999999996</v>
      </c>
      <c r="CC16" s="290">
        <v>0.96972000000000003</v>
      </c>
      <c r="CD16" s="290">
        <v>0.97087999999999997</v>
      </c>
      <c r="CE16" s="290">
        <v>0.97202999999999995</v>
      </c>
      <c r="CF16" s="290">
        <v>0.97318000000000005</v>
      </c>
      <c r="CG16" s="290">
        <v>0.97433999999999998</v>
      </c>
      <c r="CH16" s="290">
        <v>0.97550999999999999</v>
      </c>
      <c r="CI16" s="290">
        <v>0.97670000000000001</v>
      </c>
      <c r="CJ16" s="290">
        <v>0.97790999999999995</v>
      </c>
      <c r="CK16" s="290">
        <v>0.97911999999999999</v>
      </c>
      <c r="CL16" s="290">
        <v>0.98033999999999999</v>
      </c>
      <c r="CM16" s="290">
        <v>0.98158999999999996</v>
      </c>
      <c r="CN16" s="290">
        <v>0.98284000000000005</v>
      </c>
      <c r="CO16" s="290">
        <v>0.98409999999999997</v>
      </c>
      <c r="CP16" s="290">
        <v>0.98536999999999997</v>
      </c>
      <c r="CQ16" s="290">
        <v>0.98665999999999998</v>
      </c>
      <c r="CR16" s="290">
        <v>0.98797999999999997</v>
      </c>
      <c r="CS16" s="290">
        <v>0.98933000000000004</v>
      </c>
      <c r="CT16" s="290">
        <v>0.99072000000000005</v>
      </c>
      <c r="CU16" s="290">
        <v>0.99214000000000002</v>
      </c>
      <c r="CV16" s="290">
        <v>0.99358999999999997</v>
      </c>
      <c r="CW16" s="290">
        <v>0.99505999999999994</v>
      </c>
      <c r="CX16" s="290">
        <v>0.99655000000000005</v>
      </c>
      <c r="CY16" s="14"/>
      <c r="CZ16" s="14"/>
      <c r="DA16" s="14"/>
    </row>
    <row r="17" spans="1:105" s="12" customFormat="1" ht="15" x14ac:dyDescent="0.25">
      <c r="A17" s="72">
        <v>26</v>
      </c>
      <c r="B17" s="137">
        <v>0.78415999999999997</v>
      </c>
      <c r="C17" s="138">
        <v>0.78915000000000002</v>
      </c>
      <c r="D17" s="138">
        <v>0.79376000000000002</v>
      </c>
      <c r="E17" s="138">
        <v>0.79810000000000003</v>
      </c>
      <c r="F17" s="138">
        <v>0.80222000000000004</v>
      </c>
      <c r="G17" s="138">
        <v>0.80615999999999999</v>
      </c>
      <c r="H17" s="137">
        <v>0.80996999999999997</v>
      </c>
      <c r="I17" s="137">
        <v>0.81364000000000003</v>
      </c>
      <c r="J17" s="137">
        <v>0.81718000000000002</v>
      </c>
      <c r="K17" s="137">
        <v>0.82062000000000002</v>
      </c>
      <c r="L17" s="137">
        <v>0.82398000000000005</v>
      </c>
      <c r="M17" s="287">
        <v>0.82726</v>
      </c>
      <c r="N17" s="288">
        <v>0.83045999999999998</v>
      </c>
      <c r="O17" s="137">
        <v>0.83360000000000001</v>
      </c>
      <c r="P17" s="137">
        <v>0.83667999999999998</v>
      </c>
      <c r="Q17" s="137">
        <v>0.83970999999999996</v>
      </c>
      <c r="R17" s="137">
        <v>0.84267999999999998</v>
      </c>
      <c r="S17" s="137">
        <v>0.84560000000000002</v>
      </c>
      <c r="T17" s="290">
        <v>0.84848999999999997</v>
      </c>
      <c r="U17" s="290">
        <v>0.85133000000000003</v>
      </c>
      <c r="V17" s="290">
        <v>0.85414000000000001</v>
      </c>
      <c r="W17" s="290">
        <v>0.85692000000000002</v>
      </c>
      <c r="X17" s="290">
        <v>0.85995999999999995</v>
      </c>
      <c r="Y17" s="290">
        <v>0.86236000000000002</v>
      </c>
      <c r="Z17" s="290">
        <v>0.86504000000000003</v>
      </c>
      <c r="AA17" s="290">
        <v>0.86768999999999996</v>
      </c>
      <c r="AB17" s="290">
        <v>0.87029999999999996</v>
      </c>
      <c r="AC17" s="290">
        <v>0.87287999999999999</v>
      </c>
      <c r="AD17" s="290">
        <v>0.87544999999999995</v>
      </c>
      <c r="AE17" s="290">
        <v>0.87797999999999998</v>
      </c>
      <c r="AF17" s="290">
        <v>0.88048999999999999</v>
      </c>
      <c r="AG17" s="290">
        <v>0.88297999999999999</v>
      </c>
      <c r="AH17" s="290">
        <v>0.88544</v>
      </c>
      <c r="AI17" s="290">
        <v>0.88787000000000005</v>
      </c>
      <c r="AJ17" s="290">
        <v>0.89029000000000003</v>
      </c>
      <c r="AK17" s="290">
        <v>0.89268000000000003</v>
      </c>
      <c r="AL17" s="290">
        <v>0.89505000000000001</v>
      </c>
      <c r="AM17" s="290">
        <v>0.89739999999999998</v>
      </c>
      <c r="AN17" s="290">
        <v>0.89973000000000003</v>
      </c>
      <c r="AO17" s="290">
        <v>0.90203999999999995</v>
      </c>
      <c r="AP17" s="290">
        <v>0.90430999999999995</v>
      </c>
      <c r="AQ17" s="290">
        <v>0.90654999999999997</v>
      </c>
      <c r="AR17" s="290">
        <v>0.90876000000000001</v>
      </c>
      <c r="AS17" s="290">
        <v>0.91095000000000004</v>
      </c>
      <c r="AT17" s="290">
        <v>0.91312000000000004</v>
      </c>
      <c r="AU17" s="290">
        <v>0.91525999999999996</v>
      </c>
      <c r="AV17" s="290">
        <v>0.91737999999999997</v>
      </c>
      <c r="AW17" s="290">
        <v>0.91947000000000001</v>
      </c>
      <c r="AX17" s="290">
        <v>0.92154000000000003</v>
      </c>
      <c r="AY17" s="290">
        <v>0.92357</v>
      </c>
      <c r="AZ17" s="290">
        <v>0.92557</v>
      </c>
      <c r="BA17" s="290">
        <v>0.92754000000000003</v>
      </c>
      <c r="BB17" s="290">
        <v>0.92949999999999999</v>
      </c>
      <c r="BC17" s="290">
        <v>0.93142000000000003</v>
      </c>
      <c r="BD17" s="290">
        <v>0.93332000000000004</v>
      </c>
      <c r="BE17" s="291">
        <v>0.93518999999999997</v>
      </c>
      <c r="BF17" s="291">
        <v>0.93701999999999996</v>
      </c>
      <c r="BG17" s="291">
        <v>0.93883000000000005</v>
      </c>
      <c r="BH17" s="291">
        <v>0.94059000000000004</v>
      </c>
      <c r="BI17" s="291">
        <v>0.94230999999999998</v>
      </c>
      <c r="BJ17" s="291">
        <v>0.94399999999999995</v>
      </c>
      <c r="BK17" s="291">
        <v>0.94564999999999999</v>
      </c>
      <c r="BL17" s="291">
        <v>0.94726999999999995</v>
      </c>
      <c r="BM17" s="291">
        <v>0.94886000000000004</v>
      </c>
      <c r="BN17" s="291">
        <v>0.95042000000000004</v>
      </c>
      <c r="BO17" s="291">
        <v>0.95193000000000005</v>
      </c>
      <c r="BP17" s="290">
        <v>0.95342000000000005</v>
      </c>
      <c r="BQ17" s="290">
        <v>0.95487</v>
      </c>
      <c r="BR17" s="290">
        <v>0.95628000000000002</v>
      </c>
      <c r="BS17" s="290">
        <v>0.95765999999999996</v>
      </c>
      <c r="BT17" s="290">
        <v>0.95899999999999996</v>
      </c>
      <c r="BU17" s="290">
        <v>0.96031</v>
      </c>
      <c r="BV17" s="290">
        <v>0.96160999999999996</v>
      </c>
      <c r="BW17" s="290">
        <v>0.96287999999999996</v>
      </c>
      <c r="BX17" s="290">
        <v>0.96413000000000004</v>
      </c>
      <c r="BY17" s="290">
        <v>0.96536</v>
      </c>
      <c r="BZ17" s="290">
        <v>0.96657999999999999</v>
      </c>
      <c r="CA17" s="290">
        <v>0.96779000000000004</v>
      </c>
      <c r="CB17" s="290">
        <v>0.96897999999999995</v>
      </c>
      <c r="CC17" s="290">
        <v>0.97014</v>
      </c>
      <c r="CD17" s="290">
        <v>0.97128999999999999</v>
      </c>
      <c r="CE17" s="290">
        <v>0.97243000000000002</v>
      </c>
      <c r="CF17" s="290">
        <v>0.97357000000000005</v>
      </c>
      <c r="CG17" s="290">
        <v>0.97472000000000003</v>
      </c>
      <c r="CH17" s="290">
        <v>0.97587999999999997</v>
      </c>
      <c r="CI17" s="290">
        <v>0.97706000000000004</v>
      </c>
      <c r="CJ17" s="290">
        <v>0.97824</v>
      </c>
      <c r="CK17" s="290">
        <v>0.97943999999999998</v>
      </c>
      <c r="CL17" s="290">
        <v>0.98065999999999998</v>
      </c>
      <c r="CM17" s="290">
        <v>0.98189000000000004</v>
      </c>
      <c r="CN17" s="290">
        <v>0.98314000000000001</v>
      </c>
      <c r="CO17" s="290">
        <v>0.98438999999999999</v>
      </c>
      <c r="CP17" s="290">
        <v>0.98565999999999998</v>
      </c>
      <c r="CQ17" s="290">
        <v>0.98694000000000004</v>
      </c>
      <c r="CR17" s="290">
        <v>0.98826000000000003</v>
      </c>
      <c r="CS17" s="290">
        <v>0.98960000000000004</v>
      </c>
      <c r="CT17" s="290">
        <v>0.99099000000000004</v>
      </c>
      <c r="CU17" s="290">
        <v>0.99241000000000001</v>
      </c>
      <c r="CV17" s="290">
        <v>0.99385999999999997</v>
      </c>
      <c r="CW17" s="290">
        <v>0.99533000000000005</v>
      </c>
      <c r="CX17" s="290">
        <v>0.99682000000000004</v>
      </c>
      <c r="CY17" s="14"/>
      <c r="CZ17" s="14"/>
      <c r="DA17" s="14"/>
    </row>
    <row r="18" spans="1:105" s="14" customFormat="1" ht="15" x14ac:dyDescent="0.25">
      <c r="A18" s="72">
        <v>25</v>
      </c>
      <c r="B18" s="137">
        <v>0.78500000000000003</v>
      </c>
      <c r="C18" s="138">
        <v>0.79</v>
      </c>
      <c r="D18" s="138">
        <v>0.79462999999999995</v>
      </c>
      <c r="E18" s="138">
        <v>0.79898000000000002</v>
      </c>
      <c r="F18" s="138">
        <v>0.80310000000000004</v>
      </c>
      <c r="G18" s="138">
        <v>0.80705000000000005</v>
      </c>
      <c r="H18" s="137">
        <v>0.81086999999999998</v>
      </c>
      <c r="I18" s="137">
        <v>0.81452999999999998</v>
      </c>
      <c r="J18" s="137">
        <v>0.81806999999999996</v>
      </c>
      <c r="K18" s="137">
        <v>0.82150999999999996</v>
      </c>
      <c r="L18" s="137">
        <v>0.82486999999999999</v>
      </c>
      <c r="M18" s="138">
        <v>0.82815000000000005</v>
      </c>
      <c r="N18" s="288">
        <v>0.83135000000000003</v>
      </c>
      <c r="O18" s="137">
        <v>0.83448999999999995</v>
      </c>
      <c r="P18" s="137">
        <v>0.83757000000000004</v>
      </c>
      <c r="Q18" s="137">
        <v>0.84058999999999995</v>
      </c>
      <c r="R18" s="137">
        <v>0.84355000000000002</v>
      </c>
      <c r="S18" s="137">
        <v>0.84646999999999994</v>
      </c>
      <c r="T18" s="290">
        <v>0.84936</v>
      </c>
      <c r="U18" s="290">
        <v>0.85219999999999996</v>
      </c>
      <c r="V18" s="290">
        <v>0.85499999999999998</v>
      </c>
      <c r="W18" s="290">
        <v>0.85777999999999999</v>
      </c>
      <c r="X18" s="290">
        <v>0.86051999999999995</v>
      </c>
      <c r="Y18" s="290">
        <v>0.86321999999999999</v>
      </c>
      <c r="Z18" s="290">
        <v>0.86589000000000005</v>
      </c>
      <c r="AA18" s="290">
        <v>0.86853000000000002</v>
      </c>
      <c r="AB18" s="290">
        <v>0.87114000000000003</v>
      </c>
      <c r="AC18" s="290">
        <v>0.87373000000000001</v>
      </c>
      <c r="AD18" s="290">
        <v>0.87629000000000001</v>
      </c>
      <c r="AE18" s="290">
        <v>0.87882000000000005</v>
      </c>
      <c r="AF18" s="290">
        <v>0.88131999999999999</v>
      </c>
      <c r="AG18" s="290">
        <v>0.88380999999999998</v>
      </c>
      <c r="AH18" s="290">
        <v>0.88827</v>
      </c>
      <c r="AI18" s="290">
        <v>0.88870000000000005</v>
      </c>
      <c r="AJ18" s="290">
        <v>0.89110999999999996</v>
      </c>
      <c r="AK18" s="290">
        <v>0.89349999999999996</v>
      </c>
      <c r="AL18" s="290">
        <v>0.89587000000000006</v>
      </c>
      <c r="AM18" s="290">
        <v>0.89822000000000002</v>
      </c>
      <c r="AN18" s="290">
        <v>0.90054999999999996</v>
      </c>
      <c r="AO18" s="290">
        <v>0.90285000000000004</v>
      </c>
      <c r="AP18" s="290">
        <v>0.90512000000000004</v>
      </c>
      <c r="AQ18" s="290">
        <v>0.90736000000000006</v>
      </c>
      <c r="AR18" s="290">
        <v>0.90956999999999999</v>
      </c>
      <c r="AS18" s="290">
        <v>0.91176000000000001</v>
      </c>
      <c r="AT18" s="290">
        <v>0.91391999999999995</v>
      </c>
      <c r="AU18" s="290">
        <v>0.91605999999999999</v>
      </c>
      <c r="AV18" s="290">
        <v>0.91817000000000004</v>
      </c>
      <c r="AW18" s="290">
        <v>0.92025000000000001</v>
      </c>
      <c r="AX18" s="290">
        <v>0.92232000000000003</v>
      </c>
      <c r="AY18" s="290">
        <v>0.92435</v>
      </c>
      <c r="AZ18" s="290">
        <v>0.92634000000000005</v>
      </c>
      <c r="BA18" s="290">
        <v>0.92830999999999997</v>
      </c>
      <c r="BB18" s="290">
        <v>0.93025000000000002</v>
      </c>
      <c r="BC18" s="290">
        <v>0.93217000000000005</v>
      </c>
      <c r="BD18" s="290">
        <v>0.93406</v>
      </c>
      <c r="BE18" s="290">
        <v>0.93591999999999997</v>
      </c>
      <c r="BF18" s="290">
        <v>0.93774000000000002</v>
      </c>
      <c r="BG18" s="290">
        <v>0.93955</v>
      </c>
      <c r="BH18" s="290">
        <v>0.94130000000000003</v>
      </c>
      <c r="BI18" s="290">
        <v>0.94301000000000001</v>
      </c>
      <c r="BJ18" s="290">
        <v>0.94469000000000003</v>
      </c>
      <c r="BK18" s="290">
        <v>0.94633</v>
      </c>
      <c r="BL18" s="290">
        <v>0.94794</v>
      </c>
      <c r="BM18" s="290">
        <v>0.94950999999999997</v>
      </c>
      <c r="BN18" s="290">
        <v>0.95104999999999995</v>
      </c>
      <c r="BO18" s="290">
        <v>0.95255999999999996</v>
      </c>
      <c r="BP18" s="290">
        <v>0.95403000000000004</v>
      </c>
      <c r="BQ18" s="290">
        <v>0.95547000000000004</v>
      </c>
      <c r="BR18" s="290">
        <v>0.95687999999999995</v>
      </c>
      <c r="BS18" s="290">
        <v>0.95823999999999998</v>
      </c>
      <c r="BT18" s="290">
        <v>0.95955999999999997</v>
      </c>
      <c r="BU18" s="290">
        <v>0.96086000000000005</v>
      </c>
      <c r="BV18" s="290">
        <v>0.96214</v>
      </c>
      <c r="BW18" s="290">
        <v>0.96338999999999997</v>
      </c>
      <c r="BX18" s="290">
        <v>0.96462999999999999</v>
      </c>
      <c r="BY18" s="290">
        <v>0.96584999999999999</v>
      </c>
      <c r="BZ18" s="290">
        <v>0.96704999999999997</v>
      </c>
      <c r="CA18" s="290">
        <v>0.96823000000000004</v>
      </c>
      <c r="CB18" s="290">
        <v>0.96940000000000004</v>
      </c>
      <c r="CC18" s="290">
        <v>0.97055999999999998</v>
      </c>
      <c r="CD18" s="290">
        <v>0.97170000000000001</v>
      </c>
      <c r="CE18" s="290">
        <v>0.97282000000000002</v>
      </c>
      <c r="CF18" s="290">
        <v>0.97394999999999998</v>
      </c>
      <c r="CG18" s="290">
        <v>0.97507999999999995</v>
      </c>
      <c r="CH18" s="290">
        <v>0.97623000000000004</v>
      </c>
      <c r="CI18" s="290">
        <v>0.97740000000000005</v>
      </c>
      <c r="CJ18" s="290">
        <v>0.97857000000000005</v>
      </c>
      <c r="CK18" s="290">
        <v>0.97977000000000003</v>
      </c>
      <c r="CL18" s="290">
        <v>0.98097000000000001</v>
      </c>
      <c r="CM18" s="290">
        <v>0.98219000000000001</v>
      </c>
      <c r="CN18" s="290">
        <v>0.98343000000000003</v>
      </c>
      <c r="CO18" s="290">
        <v>0.98467000000000005</v>
      </c>
      <c r="CP18" s="290">
        <v>0.98594000000000004</v>
      </c>
      <c r="CQ18" s="290">
        <v>0.98721999999999999</v>
      </c>
      <c r="CR18" s="290">
        <v>0.98853000000000002</v>
      </c>
      <c r="CS18" s="290">
        <v>0.98987000000000003</v>
      </c>
      <c r="CT18" s="290">
        <v>0.99126000000000003</v>
      </c>
      <c r="CU18" s="290">
        <v>0.99268000000000001</v>
      </c>
      <c r="CV18" s="290">
        <v>0.99412999999999996</v>
      </c>
      <c r="CW18" s="290">
        <v>0.99558999999999997</v>
      </c>
      <c r="CX18" s="290">
        <v>0.99707999999999997</v>
      </c>
    </row>
    <row r="19" spans="1:105" ht="15" x14ac:dyDescent="0.25">
      <c r="A19" s="60">
        <v>24</v>
      </c>
      <c r="B19" s="137">
        <v>0.78585000000000005</v>
      </c>
      <c r="C19" s="138">
        <v>0.79086999999999996</v>
      </c>
      <c r="D19" s="138">
        <v>0.79549999999999998</v>
      </c>
      <c r="E19" s="138">
        <v>0.79984999999999995</v>
      </c>
      <c r="F19" s="138">
        <v>0.80396999999999996</v>
      </c>
      <c r="G19" s="138">
        <v>0.80793000000000004</v>
      </c>
      <c r="H19" s="137">
        <v>0.81174999999999997</v>
      </c>
      <c r="I19" s="137">
        <v>0.81540999999999997</v>
      </c>
      <c r="J19" s="137">
        <v>0.81896000000000002</v>
      </c>
      <c r="K19" s="137">
        <v>0.82238999999999995</v>
      </c>
      <c r="L19" s="137">
        <v>0.82574999999999998</v>
      </c>
      <c r="M19" s="138">
        <v>0.82903000000000004</v>
      </c>
      <c r="N19" s="288">
        <v>0.83223000000000003</v>
      </c>
      <c r="O19" s="137">
        <v>0.83536999999999995</v>
      </c>
      <c r="P19" s="137">
        <v>0.83845000000000003</v>
      </c>
      <c r="Q19" s="137">
        <v>0.84147000000000005</v>
      </c>
      <c r="R19" s="137">
        <v>0.84443000000000001</v>
      </c>
      <c r="S19" s="137">
        <v>0.84735000000000005</v>
      </c>
      <c r="T19" s="290">
        <v>0.85023000000000004</v>
      </c>
      <c r="U19" s="290">
        <v>0.85306999999999999</v>
      </c>
      <c r="V19" s="290">
        <v>0.85587000000000002</v>
      </c>
      <c r="W19" s="290">
        <v>0.85863999999999996</v>
      </c>
      <c r="X19" s="290">
        <v>0.86138000000000003</v>
      </c>
      <c r="Y19" s="290">
        <v>0.86407999999999996</v>
      </c>
      <c r="Z19" s="290">
        <v>0.86675000000000002</v>
      </c>
      <c r="AA19" s="290">
        <v>0.86939</v>
      </c>
      <c r="AB19" s="290">
        <v>0.872</v>
      </c>
      <c r="AC19" s="290">
        <v>0.87458000000000002</v>
      </c>
      <c r="AD19" s="290">
        <v>0.87714000000000003</v>
      </c>
      <c r="AE19" s="290">
        <v>0.87966999999999995</v>
      </c>
      <c r="AF19" s="290">
        <v>0.88217000000000001</v>
      </c>
      <c r="AG19" s="290">
        <v>0.88465000000000005</v>
      </c>
      <c r="AH19" s="290">
        <v>0.88710999999999995</v>
      </c>
      <c r="AI19" s="290">
        <v>0.88954</v>
      </c>
      <c r="AJ19" s="290">
        <v>0.89195000000000002</v>
      </c>
      <c r="AK19" s="290">
        <v>0.89434000000000002</v>
      </c>
      <c r="AL19" s="290">
        <v>0.89670000000000005</v>
      </c>
      <c r="AM19" s="290">
        <v>0.89903999999999995</v>
      </c>
      <c r="AN19" s="290">
        <v>0.90137</v>
      </c>
      <c r="AO19" s="290">
        <v>0.90366999999999997</v>
      </c>
      <c r="AP19" s="290">
        <v>0.90593000000000001</v>
      </c>
      <c r="AQ19" s="290">
        <v>0.90817000000000003</v>
      </c>
      <c r="AR19" s="290">
        <v>0.91037999999999997</v>
      </c>
      <c r="AS19" s="290">
        <v>0.91256999999999999</v>
      </c>
      <c r="AT19" s="290">
        <v>0.91471999999999998</v>
      </c>
      <c r="AU19" s="290">
        <v>0.91686000000000001</v>
      </c>
      <c r="AV19" s="290">
        <v>0.91896999999999995</v>
      </c>
      <c r="AW19" s="290">
        <v>0.92105000000000004</v>
      </c>
      <c r="AX19" s="290">
        <v>0.92310999999999999</v>
      </c>
      <c r="AY19" s="290">
        <v>0.92513000000000001</v>
      </c>
      <c r="AZ19" s="290">
        <v>0.92712000000000006</v>
      </c>
      <c r="BA19" s="290">
        <v>0.92908000000000002</v>
      </c>
      <c r="BB19" s="290">
        <v>0.93101999999999996</v>
      </c>
      <c r="BC19" s="290">
        <v>0.93291999999999997</v>
      </c>
      <c r="BD19" s="290">
        <v>0.93479999999999996</v>
      </c>
      <c r="BE19" s="290">
        <v>0.93666000000000005</v>
      </c>
      <c r="BF19" s="290">
        <v>0.93847000000000003</v>
      </c>
      <c r="BG19" s="290">
        <v>0.94027000000000005</v>
      </c>
      <c r="BH19" s="290">
        <v>0.94201000000000001</v>
      </c>
      <c r="BI19" s="290">
        <v>0.94371000000000005</v>
      </c>
      <c r="BJ19" s="290">
        <v>0.94537000000000004</v>
      </c>
      <c r="BK19" s="290">
        <v>0.94699999999999995</v>
      </c>
      <c r="BL19" s="290">
        <v>0.9486</v>
      </c>
      <c r="BM19" s="290">
        <v>0.95016999999999996</v>
      </c>
      <c r="BN19" s="290">
        <v>0.95169000000000004</v>
      </c>
      <c r="BO19" s="290">
        <v>0.95318000000000003</v>
      </c>
      <c r="BP19" s="290">
        <v>0.95464000000000004</v>
      </c>
      <c r="BQ19" s="290">
        <v>0.95606999999999998</v>
      </c>
      <c r="BR19" s="290">
        <v>0.95745000000000002</v>
      </c>
      <c r="BS19" s="290">
        <v>0.95879999999999999</v>
      </c>
      <c r="BT19" s="290">
        <v>0.96011000000000002</v>
      </c>
      <c r="BU19" s="290">
        <v>0.96138999999999997</v>
      </c>
      <c r="BV19" s="290">
        <v>0.96265000000000001</v>
      </c>
      <c r="BW19" s="290">
        <v>0.96389999999999998</v>
      </c>
      <c r="BX19" s="290">
        <v>0.96511000000000002</v>
      </c>
      <c r="BY19" s="290">
        <v>0.96631</v>
      </c>
      <c r="BZ19" s="290">
        <v>0.96750000000000003</v>
      </c>
      <c r="CA19" s="290">
        <v>0.96867000000000003</v>
      </c>
      <c r="CB19" s="290">
        <v>0.96982999999999997</v>
      </c>
      <c r="CC19" s="290">
        <v>0.97097</v>
      </c>
      <c r="CD19" s="290">
        <v>0.97209000000000001</v>
      </c>
      <c r="CE19" s="290">
        <v>0.97319999999999995</v>
      </c>
      <c r="CF19" s="290">
        <v>0.97431999999999996</v>
      </c>
      <c r="CG19" s="290">
        <v>0.97543999999999997</v>
      </c>
      <c r="CH19" s="290">
        <v>0.97658</v>
      </c>
      <c r="CI19" s="290">
        <v>0.97772999999999999</v>
      </c>
      <c r="CJ19" s="290">
        <v>0.97889999999999999</v>
      </c>
      <c r="CK19" s="290">
        <v>0.98007999999999995</v>
      </c>
      <c r="CL19" s="290">
        <v>0.98128000000000004</v>
      </c>
      <c r="CM19" s="290">
        <v>0.98248999999999997</v>
      </c>
      <c r="CN19" s="290">
        <v>0.98370999999999997</v>
      </c>
      <c r="CO19" s="290">
        <v>0.98494999999999999</v>
      </c>
      <c r="CP19" s="290">
        <v>0.98621000000000003</v>
      </c>
      <c r="CQ19" s="290">
        <v>0.98748999999999998</v>
      </c>
      <c r="CR19" s="290">
        <v>0.98878999999999995</v>
      </c>
      <c r="CS19" s="290">
        <v>0.99012999999999995</v>
      </c>
      <c r="CT19" s="290">
        <v>0.99151999999999996</v>
      </c>
      <c r="CU19" s="290">
        <v>0.99292999999999998</v>
      </c>
      <c r="CV19" s="290">
        <v>0.99438000000000004</v>
      </c>
      <c r="CW19" s="290">
        <v>0.99583999999999995</v>
      </c>
      <c r="CX19" s="290">
        <v>0.99733000000000005</v>
      </c>
      <c r="CY19" s="14"/>
      <c r="CZ19" s="14"/>
      <c r="DA19" s="14"/>
    </row>
    <row r="20" spans="1:105" s="71" customFormat="1" ht="15" x14ac:dyDescent="0.25">
      <c r="A20" s="72">
        <v>23</v>
      </c>
      <c r="B20" s="137">
        <v>0.78669999999999995</v>
      </c>
      <c r="C20" s="138">
        <v>0.79173000000000004</v>
      </c>
      <c r="D20" s="138">
        <v>0.79637000000000002</v>
      </c>
      <c r="E20" s="138">
        <v>0.80071999999999999</v>
      </c>
      <c r="F20" s="138">
        <v>0.80484999999999995</v>
      </c>
      <c r="G20" s="138">
        <v>0.80881000000000003</v>
      </c>
      <c r="H20" s="137">
        <v>0.81262999999999996</v>
      </c>
      <c r="I20" s="137">
        <v>0.81630000000000003</v>
      </c>
      <c r="J20" s="137">
        <v>0.81984000000000001</v>
      </c>
      <c r="K20" s="137">
        <v>0.82326999999999995</v>
      </c>
      <c r="L20" s="137">
        <v>0.82662999999999998</v>
      </c>
      <c r="M20" s="138">
        <v>0.82991000000000004</v>
      </c>
      <c r="N20" s="288">
        <v>0.83311000000000002</v>
      </c>
      <c r="O20" s="137">
        <v>0.83625000000000005</v>
      </c>
      <c r="P20" s="137">
        <v>0.83931999999999995</v>
      </c>
      <c r="Q20" s="137">
        <v>0.84233999999999998</v>
      </c>
      <c r="R20" s="137">
        <v>0.84530000000000005</v>
      </c>
      <c r="S20" s="137">
        <v>0.84823000000000004</v>
      </c>
      <c r="T20" s="290">
        <v>0.85109999999999997</v>
      </c>
      <c r="U20" s="290">
        <v>0.85394000000000003</v>
      </c>
      <c r="V20" s="290">
        <v>0.85673999999999995</v>
      </c>
      <c r="W20" s="290">
        <v>0.85950000000000004</v>
      </c>
      <c r="X20" s="290">
        <v>0.86223000000000005</v>
      </c>
      <c r="Y20" s="290">
        <v>0.86492999999999998</v>
      </c>
      <c r="Z20" s="290">
        <v>0.86760000000000004</v>
      </c>
      <c r="AA20" s="290">
        <v>0.87024000000000001</v>
      </c>
      <c r="AB20" s="290">
        <v>0.87285000000000001</v>
      </c>
      <c r="AC20" s="290">
        <v>0.87543000000000004</v>
      </c>
      <c r="AD20" s="290">
        <v>0.87797999999999998</v>
      </c>
      <c r="AE20" s="290">
        <v>0.88051000000000001</v>
      </c>
      <c r="AF20" s="290">
        <v>0.88300000000000001</v>
      </c>
      <c r="AG20" s="290">
        <v>0.88548000000000004</v>
      </c>
      <c r="AH20" s="290">
        <v>0.88793999999999995</v>
      </c>
      <c r="AI20" s="290">
        <v>0.89036999999999999</v>
      </c>
      <c r="AJ20" s="290">
        <v>0.89278000000000002</v>
      </c>
      <c r="AK20" s="290">
        <v>0.89517000000000002</v>
      </c>
      <c r="AL20" s="290">
        <v>0.89753000000000005</v>
      </c>
      <c r="AM20" s="290">
        <v>0.89986999999999995</v>
      </c>
      <c r="AN20" s="290">
        <v>0.90219000000000005</v>
      </c>
      <c r="AO20" s="290">
        <v>0.90447999999999995</v>
      </c>
      <c r="AP20" s="290">
        <v>0.90673999999999999</v>
      </c>
      <c r="AQ20" s="290">
        <v>0.90898000000000001</v>
      </c>
      <c r="AR20" s="290">
        <v>0.91119000000000006</v>
      </c>
      <c r="AS20" s="290">
        <v>0.91337000000000002</v>
      </c>
      <c r="AT20" s="290">
        <v>0.91552</v>
      </c>
      <c r="AU20" s="290">
        <v>0.91766000000000003</v>
      </c>
      <c r="AV20" s="290">
        <v>0.91976000000000002</v>
      </c>
      <c r="AW20" s="290">
        <v>0.92183999999999999</v>
      </c>
      <c r="AX20" s="290">
        <v>0.92388999999999999</v>
      </c>
      <c r="AY20" s="290">
        <v>0.92589999999999995</v>
      </c>
      <c r="AZ20" s="290">
        <v>0.92788999999999999</v>
      </c>
      <c r="BA20" s="290">
        <v>0.92984</v>
      </c>
      <c r="BB20" s="290">
        <v>0.93178000000000005</v>
      </c>
      <c r="BC20" s="290">
        <v>0.93367999999999995</v>
      </c>
      <c r="BD20" s="290">
        <v>0.93554999999999999</v>
      </c>
      <c r="BE20" s="290">
        <v>0.93738999999999995</v>
      </c>
      <c r="BF20" s="290">
        <v>0.93920000000000003</v>
      </c>
      <c r="BG20" s="290">
        <v>0.94098000000000004</v>
      </c>
      <c r="BH20" s="290">
        <v>0.94271000000000005</v>
      </c>
      <c r="BI20" s="290">
        <v>0.94440000000000002</v>
      </c>
      <c r="BJ20" s="290">
        <v>0.94604999999999995</v>
      </c>
      <c r="BK20" s="290">
        <v>0.94767000000000001</v>
      </c>
      <c r="BL20" s="290">
        <v>0.94925999999999999</v>
      </c>
      <c r="BM20" s="290">
        <v>0.95081000000000004</v>
      </c>
      <c r="BN20" s="290">
        <v>0.95232000000000006</v>
      </c>
      <c r="BO20" s="290">
        <v>0.95379999999999998</v>
      </c>
      <c r="BP20" s="290">
        <v>0.95525000000000004</v>
      </c>
      <c r="BQ20" s="290">
        <v>0.95665999999999995</v>
      </c>
      <c r="BR20" s="290">
        <v>0.95803000000000005</v>
      </c>
      <c r="BS20" s="290">
        <v>0.95935999999999999</v>
      </c>
      <c r="BT20" s="290">
        <v>0.96065</v>
      </c>
      <c r="BU20" s="290">
        <v>0.96192</v>
      </c>
      <c r="BV20" s="290">
        <v>0.96316000000000002</v>
      </c>
      <c r="BW20" s="290">
        <v>0.96438999999999997</v>
      </c>
      <c r="BX20" s="290">
        <v>0.96558999999999995</v>
      </c>
      <c r="BY20" s="290">
        <v>0.96677999999999997</v>
      </c>
      <c r="BZ20" s="290">
        <v>0.96794999999999998</v>
      </c>
      <c r="CA20" s="290">
        <v>0.96911000000000003</v>
      </c>
      <c r="CB20" s="290">
        <v>0.97024999999999995</v>
      </c>
      <c r="CC20" s="290">
        <v>0.97136999999999996</v>
      </c>
      <c r="CD20" s="290">
        <v>0.97248000000000001</v>
      </c>
      <c r="CE20" s="290">
        <v>0.97358</v>
      </c>
      <c r="CF20" s="290">
        <v>0.97467999999999999</v>
      </c>
      <c r="CG20" s="290">
        <v>0.97579000000000005</v>
      </c>
      <c r="CH20" s="290">
        <v>0.97690999999999995</v>
      </c>
      <c r="CI20" s="290">
        <v>0.97804999999999997</v>
      </c>
      <c r="CJ20" s="290">
        <v>0.97921000000000002</v>
      </c>
      <c r="CK20" s="290">
        <v>0.98038000000000003</v>
      </c>
      <c r="CL20" s="290">
        <v>0.98157000000000005</v>
      </c>
      <c r="CM20" s="290">
        <v>0.98277000000000003</v>
      </c>
      <c r="CN20" s="290">
        <v>0.98397999999999997</v>
      </c>
      <c r="CO20" s="290">
        <v>0.98521999999999998</v>
      </c>
      <c r="CP20" s="290">
        <v>0.98646999999999996</v>
      </c>
      <c r="CQ20" s="290">
        <v>0.98775000000000002</v>
      </c>
      <c r="CR20" s="290">
        <v>0.98904999999999998</v>
      </c>
      <c r="CS20" s="290">
        <v>0.99038000000000004</v>
      </c>
      <c r="CT20" s="290">
        <v>0.99177000000000004</v>
      </c>
      <c r="CU20" s="290">
        <v>0.99317999999999995</v>
      </c>
      <c r="CV20" s="290">
        <v>0.99461999999999995</v>
      </c>
      <c r="CW20" s="290">
        <v>0.99607999999999997</v>
      </c>
      <c r="CX20" s="290">
        <v>0.99756999999999996</v>
      </c>
      <c r="CY20" s="14"/>
      <c r="CZ20" s="14"/>
      <c r="DA20" s="14"/>
    </row>
    <row r="21" spans="1:105" ht="15" x14ac:dyDescent="0.25">
      <c r="A21" s="60">
        <v>22</v>
      </c>
      <c r="B21" s="137">
        <v>0.78756000000000004</v>
      </c>
      <c r="C21" s="138">
        <v>0.79259000000000002</v>
      </c>
      <c r="D21" s="138">
        <v>0.79723999999999995</v>
      </c>
      <c r="E21" s="138">
        <v>0.80159000000000002</v>
      </c>
      <c r="F21" s="138">
        <v>0.80572999999999995</v>
      </c>
      <c r="G21" s="138">
        <v>0.80969000000000002</v>
      </c>
      <c r="H21" s="137">
        <v>0.81350999999999996</v>
      </c>
      <c r="I21" s="137">
        <v>0.81718000000000002</v>
      </c>
      <c r="J21" s="137">
        <v>0.82072000000000001</v>
      </c>
      <c r="K21" s="137">
        <v>0.82415000000000005</v>
      </c>
      <c r="L21" s="137">
        <v>0.82750999999999997</v>
      </c>
      <c r="M21" s="138">
        <v>0.83079000000000003</v>
      </c>
      <c r="N21" s="288">
        <v>0.83399000000000001</v>
      </c>
      <c r="O21" s="137">
        <v>0.83713000000000004</v>
      </c>
      <c r="P21" s="137">
        <v>0.84019999999999995</v>
      </c>
      <c r="Q21" s="137">
        <v>0.84321000000000002</v>
      </c>
      <c r="R21" s="137">
        <v>0.84616999999999998</v>
      </c>
      <c r="S21" s="137">
        <v>0.84909000000000001</v>
      </c>
      <c r="T21" s="290">
        <v>0.85197000000000001</v>
      </c>
      <c r="U21" s="290">
        <v>0.85480999999999996</v>
      </c>
      <c r="V21" s="290">
        <v>0.85760000000000003</v>
      </c>
      <c r="W21" s="290">
        <v>0.86036000000000001</v>
      </c>
      <c r="X21" s="290">
        <v>0.86309000000000002</v>
      </c>
      <c r="Y21" s="290">
        <v>0.86578999999999995</v>
      </c>
      <c r="Z21" s="290">
        <v>0.86845000000000006</v>
      </c>
      <c r="AA21" s="290">
        <v>0.87107999999999997</v>
      </c>
      <c r="AB21" s="290">
        <v>0.87368999999999997</v>
      </c>
      <c r="AC21" s="290">
        <v>0.87626999999999999</v>
      </c>
      <c r="AD21" s="290">
        <v>0.87882000000000005</v>
      </c>
      <c r="AE21" s="290">
        <v>0.88134999999999997</v>
      </c>
      <c r="AF21" s="290">
        <v>0.88383999999999996</v>
      </c>
      <c r="AG21" s="290">
        <v>0.88632</v>
      </c>
      <c r="AH21" s="290">
        <v>0.88876999999999995</v>
      </c>
      <c r="AI21" s="290">
        <v>0.89119999999999999</v>
      </c>
      <c r="AJ21" s="290">
        <v>0.89361000000000002</v>
      </c>
      <c r="AK21" s="290">
        <v>0.89598999999999995</v>
      </c>
      <c r="AL21" s="290">
        <v>0.89834999999999998</v>
      </c>
      <c r="AM21" s="290">
        <v>0.90068000000000004</v>
      </c>
      <c r="AN21" s="290">
        <v>0.90300000000000002</v>
      </c>
      <c r="AO21" s="290">
        <v>0.90529000000000004</v>
      </c>
      <c r="AP21" s="290">
        <v>0.90754999999999997</v>
      </c>
      <c r="AQ21" s="290">
        <v>0.90978999999999999</v>
      </c>
      <c r="AR21" s="290">
        <v>0.91198999999999997</v>
      </c>
      <c r="AS21" s="290">
        <v>0.91417000000000004</v>
      </c>
      <c r="AT21" s="290">
        <v>0.91632000000000002</v>
      </c>
      <c r="AU21" s="290">
        <v>0.91844999999999999</v>
      </c>
      <c r="AV21" s="290">
        <v>0.92054999999999998</v>
      </c>
      <c r="AW21" s="290">
        <v>0.92262</v>
      </c>
      <c r="AX21" s="290">
        <v>0.92466000000000004</v>
      </c>
      <c r="AY21" s="290">
        <v>0.92666999999999999</v>
      </c>
      <c r="AZ21" s="290">
        <v>0.92866000000000004</v>
      </c>
      <c r="BA21" s="290">
        <v>0.93061000000000005</v>
      </c>
      <c r="BB21" s="290">
        <v>0.93252999999999997</v>
      </c>
      <c r="BC21" s="290">
        <v>0.93442999999999998</v>
      </c>
      <c r="BD21" s="290">
        <v>0.93628999999999996</v>
      </c>
      <c r="BE21" s="290">
        <v>0.93811999999999995</v>
      </c>
      <c r="BF21" s="290">
        <v>0.93991999999999998</v>
      </c>
      <c r="BG21" s="290">
        <v>0.94169000000000003</v>
      </c>
      <c r="BH21" s="290">
        <v>0.94340000000000002</v>
      </c>
      <c r="BI21" s="290">
        <v>0.94508000000000003</v>
      </c>
      <c r="BJ21" s="290">
        <v>0.94672999999999996</v>
      </c>
      <c r="BK21" s="290">
        <v>0.94833000000000001</v>
      </c>
      <c r="BL21" s="290">
        <v>0.94991000000000003</v>
      </c>
      <c r="BM21" s="290">
        <v>0.95145000000000002</v>
      </c>
      <c r="BN21" s="290">
        <v>0.95294000000000001</v>
      </c>
      <c r="BO21" s="290">
        <v>0.95440999999999998</v>
      </c>
      <c r="BP21" s="290">
        <v>0.95584000000000002</v>
      </c>
      <c r="BQ21" s="290">
        <v>0.95723999999999998</v>
      </c>
      <c r="BR21" s="290">
        <v>0.95859000000000005</v>
      </c>
      <c r="BS21" s="290">
        <v>0.95991000000000004</v>
      </c>
      <c r="BT21" s="290">
        <v>0.96118999999999999</v>
      </c>
      <c r="BU21" s="290">
        <v>0.96243999999999996</v>
      </c>
      <c r="BV21" s="290">
        <v>0.96367000000000003</v>
      </c>
      <c r="BW21" s="290">
        <v>0.96487999999999996</v>
      </c>
      <c r="BX21" s="290">
        <v>0.96606999999999998</v>
      </c>
      <c r="BY21" s="290">
        <v>0.96723999999999999</v>
      </c>
      <c r="BZ21" s="290">
        <v>0.96838999999999997</v>
      </c>
      <c r="CA21" s="290">
        <v>0.96953</v>
      </c>
      <c r="CB21" s="290">
        <v>0.97065999999999997</v>
      </c>
      <c r="CC21" s="290">
        <v>0.97177000000000002</v>
      </c>
      <c r="CD21" s="290">
        <v>0.97287000000000001</v>
      </c>
      <c r="CE21" s="290">
        <v>0.97394999999999998</v>
      </c>
      <c r="CF21" s="290">
        <v>0.97502999999999995</v>
      </c>
      <c r="CG21" s="290">
        <v>0.97614000000000001</v>
      </c>
      <c r="CH21" s="290">
        <v>0.97735000000000005</v>
      </c>
      <c r="CI21" s="290">
        <v>0.97836999999999996</v>
      </c>
      <c r="CJ21" s="290">
        <v>0.97951999999999995</v>
      </c>
      <c r="CK21" s="290">
        <v>0.98068</v>
      </c>
      <c r="CL21" s="290">
        <v>0.98185999999999996</v>
      </c>
      <c r="CM21" s="290">
        <v>0.98306000000000004</v>
      </c>
      <c r="CN21" s="290">
        <v>0.98426000000000002</v>
      </c>
      <c r="CO21" s="290">
        <v>0.98548000000000002</v>
      </c>
      <c r="CP21" s="290">
        <v>0.98673</v>
      </c>
      <c r="CQ21" s="290">
        <v>0.98799999999999999</v>
      </c>
      <c r="CR21" s="290">
        <v>0.98929</v>
      </c>
      <c r="CS21" s="290">
        <v>0.99061999999999995</v>
      </c>
      <c r="CT21" s="290">
        <v>0.99200999999999995</v>
      </c>
      <c r="CU21" s="290">
        <v>0.99341999999999997</v>
      </c>
      <c r="CV21" s="290">
        <v>0.99485999999999997</v>
      </c>
      <c r="CW21" s="290">
        <v>0.99631999999999998</v>
      </c>
      <c r="CX21" s="290">
        <v>0.99780000000000002</v>
      </c>
      <c r="CY21" s="14"/>
      <c r="CZ21" s="14"/>
      <c r="DA21" s="14"/>
    </row>
    <row r="22" spans="1:105" ht="15" x14ac:dyDescent="0.25">
      <c r="A22" s="60">
        <v>21</v>
      </c>
      <c r="B22" s="137">
        <v>0.78842000000000001</v>
      </c>
      <c r="C22" s="138">
        <v>0.79344999999999999</v>
      </c>
      <c r="D22" s="138">
        <v>0.79810000000000003</v>
      </c>
      <c r="E22" s="138">
        <v>0.80245999999999995</v>
      </c>
      <c r="F22" s="138">
        <v>0.80659999999999998</v>
      </c>
      <c r="G22" s="138">
        <v>0.81057000000000001</v>
      </c>
      <c r="H22" s="137">
        <v>0.81438999999999995</v>
      </c>
      <c r="I22" s="137">
        <v>0.81805000000000005</v>
      </c>
      <c r="J22" s="137">
        <v>0.8216</v>
      </c>
      <c r="K22" s="137">
        <v>0.82503000000000004</v>
      </c>
      <c r="L22" s="137">
        <v>0.82838999999999996</v>
      </c>
      <c r="M22" s="138">
        <v>0.83167000000000002</v>
      </c>
      <c r="N22" s="288">
        <v>0.83487</v>
      </c>
      <c r="O22" s="137">
        <v>0.83799999999999997</v>
      </c>
      <c r="P22" s="137">
        <v>0.84106999999999998</v>
      </c>
      <c r="Q22" s="137">
        <v>0.84408000000000005</v>
      </c>
      <c r="R22" s="137">
        <v>0.84704000000000002</v>
      </c>
      <c r="S22" s="137">
        <v>0.84996000000000005</v>
      </c>
      <c r="T22" s="290">
        <v>0.85282999999999998</v>
      </c>
      <c r="U22" s="290">
        <v>0.85567000000000004</v>
      </c>
      <c r="V22" s="290">
        <v>0.85846</v>
      </c>
      <c r="W22" s="290">
        <v>0.86121999999999999</v>
      </c>
      <c r="X22" s="290">
        <v>0.86395</v>
      </c>
      <c r="Y22" s="290">
        <v>0.86665000000000003</v>
      </c>
      <c r="Z22" s="290">
        <v>0.86929999999999996</v>
      </c>
      <c r="AA22" s="290">
        <v>0.87192999999999998</v>
      </c>
      <c r="AB22" s="290">
        <v>0.87453999999999998</v>
      </c>
      <c r="AC22" s="290">
        <v>0.87712000000000001</v>
      </c>
      <c r="AD22" s="290">
        <v>0.87966999999999995</v>
      </c>
      <c r="AE22" s="290">
        <v>0.88219000000000003</v>
      </c>
      <c r="AF22" s="290">
        <v>0.88468000000000002</v>
      </c>
      <c r="AG22" s="290">
        <v>0.88715999999999995</v>
      </c>
      <c r="AH22" s="290">
        <v>0.88961000000000001</v>
      </c>
      <c r="AI22" s="290">
        <v>0.89204000000000006</v>
      </c>
      <c r="AJ22" s="290">
        <v>0.89444000000000001</v>
      </c>
      <c r="AK22" s="290">
        <v>0.89681999999999995</v>
      </c>
      <c r="AL22" s="290">
        <v>0.89917000000000002</v>
      </c>
      <c r="AM22" s="290">
        <v>0.90149999999999997</v>
      </c>
      <c r="AN22" s="290">
        <v>0.90381999999999996</v>
      </c>
      <c r="AO22" s="290">
        <v>0.90610000000000002</v>
      </c>
      <c r="AP22" s="290">
        <v>0.90835999999999995</v>
      </c>
      <c r="AQ22" s="290">
        <v>0.91059000000000001</v>
      </c>
      <c r="AR22" s="290">
        <v>0.91278999999999999</v>
      </c>
      <c r="AS22" s="290">
        <v>0.91496999999999995</v>
      </c>
      <c r="AT22" s="290">
        <v>0.91710999999999998</v>
      </c>
      <c r="AU22" s="290">
        <v>0.91923999999999995</v>
      </c>
      <c r="AV22" s="290">
        <v>0.92132999999999998</v>
      </c>
      <c r="AW22" s="290">
        <v>0.9234</v>
      </c>
      <c r="AX22" s="290">
        <v>0.92544000000000004</v>
      </c>
      <c r="AY22" s="290">
        <v>0.92745</v>
      </c>
      <c r="AZ22" s="290">
        <v>0.92942999999999998</v>
      </c>
      <c r="BA22" s="290">
        <v>0.93137000000000003</v>
      </c>
      <c r="BB22" s="290">
        <v>0.93328999999999995</v>
      </c>
      <c r="BC22" s="290">
        <v>0.93516999999999995</v>
      </c>
      <c r="BD22" s="290">
        <v>0.93701999999999996</v>
      </c>
      <c r="BE22" s="290">
        <v>0.93884000000000001</v>
      </c>
      <c r="BF22" s="290">
        <v>0.94062999999999997</v>
      </c>
      <c r="BG22" s="290">
        <v>0.94238</v>
      </c>
      <c r="BH22" s="290">
        <v>0.94410000000000005</v>
      </c>
      <c r="BI22" s="290">
        <v>0.94576000000000005</v>
      </c>
      <c r="BJ22" s="290">
        <v>0.94738999999999995</v>
      </c>
      <c r="BK22" s="290">
        <v>0.94899</v>
      </c>
      <c r="BL22" s="290">
        <v>0.95055000000000001</v>
      </c>
      <c r="BM22" s="290">
        <v>0.95208000000000004</v>
      </c>
      <c r="BN22" s="290">
        <v>0.95357000000000003</v>
      </c>
      <c r="BO22" s="290">
        <v>0.95501999999999998</v>
      </c>
      <c r="BP22" s="290">
        <v>0.95643999999999996</v>
      </c>
      <c r="BQ22" s="290">
        <v>0.95782</v>
      </c>
      <c r="BR22" s="290">
        <v>0.95916000000000001</v>
      </c>
      <c r="BS22" s="290">
        <v>0.96045999999999998</v>
      </c>
      <c r="BT22" s="290">
        <v>0.96172000000000002</v>
      </c>
      <c r="BU22" s="290">
        <v>0.96296000000000004</v>
      </c>
      <c r="BV22" s="290">
        <v>0.96416999999999997</v>
      </c>
      <c r="BW22" s="290">
        <v>0.96536</v>
      </c>
      <c r="BX22" s="290">
        <v>0.96653</v>
      </c>
      <c r="BY22" s="290">
        <v>0.96769000000000005</v>
      </c>
      <c r="BZ22" s="290">
        <v>0.96882999999999997</v>
      </c>
      <c r="CA22" s="290">
        <v>0.96994999999999998</v>
      </c>
      <c r="CB22" s="290">
        <v>0.97106000000000003</v>
      </c>
      <c r="CC22" s="290">
        <v>0.97214999999999996</v>
      </c>
      <c r="CD22" s="290">
        <v>0.97323000000000004</v>
      </c>
      <c r="CE22" s="290">
        <v>0.97430000000000005</v>
      </c>
      <c r="CF22" s="290">
        <v>0.97538000000000002</v>
      </c>
      <c r="CG22" s="290">
        <v>0.97645999999999999</v>
      </c>
      <c r="CH22" s="290">
        <v>0.97755999999999998</v>
      </c>
      <c r="CI22" s="290">
        <v>0.97867000000000004</v>
      </c>
      <c r="CJ22" s="290">
        <v>0.97980999999999996</v>
      </c>
      <c r="CK22" s="290">
        <v>0.98096000000000005</v>
      </c>
      <c r="CL22" s="290">
        <v>0.98212999999999995</v>
      </c>
      <c r="CM22" s="290">
        <v>0.98331000000000002</v>
      </c>
      <c r="CN22" s="290">
        <v>0.98451</v>
      </c>
      <c r="CO22" s="290">
        <v>0.98572000000000004</v>
      </c>
      <c r="CP22" s="290">
        <v>0.98695999999999995</v>
      </c>
      <c r="CQ22" s="290">
        <v>0.98821999999999999</v>
      </c>
      <c r="CR22" s="290">
        <v>0.98951</v>
      </c>
      <c r="CS22" s="290">
        <v>0.99084000000000005</v>
      </c>
      <c r="CT22" s="290">
        <v>0.99222999999999995</v>
      </c>
      <c r="CU22" s="290">
        <v>0.99363999999999997</v>
      </c>
      <c r="CV22" s="290">
        <v>0.99507999999999996</v>
      </c>
      <c r="CW22" s="290">
        <v>0.99653999999999998</v>
      </c>
      <c r="CX22" s="290">
        <v>0.99802000000000002</v>
      </c>
      <c r="CY22" s="14"/>
      <c r="CZ22" s="14"/>
      <c r="DA22" s="14"/>
    </row>
    <row r="23" spans="1:105" s="153" customFormat="1" ht="15" x14ac:dyDescent="0.25">
      <c r="A23" s="151">
        <v>20</v>
      </c>
      <c r="B23" s="152">
        <v>0.78927000000000003</v>
      </c>
      <c r="C23" s="152">
        <v>0.79430999999999996</v>
      </c>
      <c r="D23" s="152">
        <v>0.79896999999999996</v>
      </c>
      <c r="E23" s="152">
        <v>0.80334000000000005</v>
      </c>
      <c r="F23" s="152">
        <v>0.80747999999999998</v>
      </c>
      <c r="G23" s="152">
        <v>0.81144000000000005</v>
      </c>
      <c r="H23" s="152">
        <v>0.81525999999999998</v>
      </c>
      <c r="I23" s="152">
        <v>0.81893000000000005</v>
      </c>
      <c r="J23" s="152">
        <v>0.82247000000000003</v>
      </c>
      <c r="K23" s="152">
        <v>0.82589999999999997</v>
      </c>
      <c r="L23" s="152">
        <v>0.82926</v>
      </c>
      <c r="M23" s="152">
        <v>0.83253999999999995</v>
      </c>
      <c r="N23" s="289">
        <v>0.83574000000000004</v>
      </c>
      <c r="O23" s="152">
        <v>0.83887</v>
      </c>
      <c r="P23" s="152">
        <v>0.84194000000000002</v>
      </c>
      <c r="Q23" s="152">
        <v>0.84494999999999998</v>
      </c>
      <c r="R23" s="152">
        <v>0.84791000000000005</v>
      </c>
      <c r="S23" s="152">
        <v>0.85082000000000002</v>
      </c>
      <c r="T23" s="152">
        <v>0.85368999999999995</v>
      </c>
      <c r="U23" s="152">
        <v>0.85653000000000001</v>
      </c>
      <c r="V23" s="152">
        <v>0.85931999999999997</v>
      </c>
      <c r="W23" s="152">
        <v>0.86207</v>
      </c>
      <c r="X23" s="152">
        <v>0.86480000000000001</v>
      </c>
      <c r="Y23" s="152">
        <v>0.86750000000000005</v>
      </c>
      <c r="Z23" s="152">
        <v>0.87014999999999998</v>
      </c>
      <c r="AA23" s="152">
        <v>0.87277000000000005</v>
      </c>
      <c r="AB23" s="152">
        <v>0.87538000000000005</v>
      </c>
      <c r="AC23" s="152">
        <v>0.87795999999999996</v>
      </c>
      <c r="AD23" s="152">
        <v>0.88051000000000001</v>
      </c>
      <c r="AE23" s="152">
        <v>0.88302000000000003</v>
      </c>
      <c r="AF23" s="152">
        <v>0.88551000000000002</v>
      </c>
      <c r="AG23" s="152">
        <v>0.88798999999999995</v>
      </c>
      <c r="AH23" s="152">
        <v>0.89044999999999996</v>
      </c>
      <c r="AI23" s="152">
        <v>0.89285999999999999</v>
      </c>
      <c r="AJ23" s="152">
        <v>0.89525999999999994</v>
      </c>
      <c r="AK23" s="152">
        <v>0.89763999999999999</v>
      </c>
      <c r="AL23" s="152">
        <v>0.89998999999999996</v>
      </c>
      <c r="AM23" s="152">
        <v>0.90232000000000001</v>
      </c>
      <c r="AN23" s="152">
        <v>0.90463000000000005</v>
      </c>
      <c r="AO23" s="152">
        <v>0.90690999999999999</v>
      </c>
      <c r="AP23" s="152">
        <v>0.90915999999999997</v>
      </c>
      <c r="AQ23" s="152">
        <v>0.91137999999999997</v>
      </c>
      <c r="AR23" s="152">
        <v>0.91357999999999995</v>
      </c>
      <c r="AS23" s="152">
        <v>0.91576000000000002</v>
      </c>
      <c r="AT23" s="152">
        <v>0.91790000000000005</v>
      </c>
      <c r="AU23" s="152">
        <v>0.92003000000000001</v>
      </c>
      <c r="AV23" s="152">
        <v>0.92212000000000005</v>
      </c>
      <c r="AW23" s="152">
        <v>0.92418</v>
      </c>
      <c r="AX23" s="152">
        <v>0.92620999999999998</v>
      </c>
      <c r="AY23" s="152">
        <v>0.92822000000000005</v>
      </c>
      <c r="AZ23" s="152">
        <v>0.93018999999999996</v>
      </c>
      <c r="BA23" s="152">
        <v>0.93213000000000001</v>
      </c>
      <c r="BB23" s="152">
        <v>0.93403999999999998</v>
      </c>
      <c r="BC23" s="152">
        <v>0.93591000000000002</v>
      </c>
      <c r="BD23" s="152">
        <v>0.93774999999999997</v>
      </c>
      <c r="BE23" s="152">
        <v>0.93955999999999995</v>
      </c>
      <c r="BF23" s="152">
        <v>0.94133999999999995</v>
      </c>
      <c r="BG23" s="152">
        <v>0.94308999999999998</v>
      </c>
      <c r="BH23" s="152">
        <v>0.94479000000000002</v>
      </c>
      <c r="BI23" s="152">
        <v>0.94643999999999995</v>
      </c>
      <c r="BJ23" s="152">
        <v>0.94806000000000001</v>
      </c>
      <c r="BK23" s="152">
        <v>0.94964000000000004</v>
      </c>
      <c r="BL23" s="152">
        <v>0.95118999999999998</v>
      </c>
      <c r="BM23" s="152">
        <v>0.95270999999999995</v>
      </c>
      <c r="BN23" s="152">
        <v>0.95418999999999998</v>
      </c>
      <c r="BO23" s="152">
        <v>0.95562999999999998</v>
      </c>
      <c r="BP23" s="152">
        <v>0.95704</v>
      </c>
      <c r="BQ23" s="152">
        <v>0.95838999999999996</v>
      </c>
      <c r="BR23" s="152">
        <v>0.95972000000000002</v>
      </c>
      <c r="BS23" s="152">
        <v>0.96099999999999997</v>
      </c>
      <c r="BT23" s="152">
        <v>0.96223999999999998</v>
      </c>
      <c r="BU23" s="152">
        <v>0.96345999999999998</v>
      </c>
      <c r="BV23" s="152">
        <v>0.96465999999999996</v>
      </c>
      <c r="BW23" s="152">
        <v>0.96582999999999997</v>
      </c>
      <c r="BX23" s="152">
        <v>0.96699000000000002</v>
      </c>
      <c r="BY23" s="152">
        <v>0.96811999999999998</v>
      </c>
      <c r="BZ23" s="152">
        <v>0.96924999999999994</v>
      </c>
      <c r="CA23" s="152">
        <v>0.97036</v>
      </c>
      <c r="CB23" s="152">
        <v>0.97145000000000004</v>
      </c>
      <c r="CC23" s="152">
        <v>0.97253000000000001</v>
      </c>
      <c r="CD23" s="152">
        <v>0.97360000000000002</v>
      </c>
      <c r="CE23" s="152">
        <v>0.97465000000000002</v>
      </c>
      <c r="CF23" s="152">
        <v>0.97570999999999997</v>
      </c>
      <c r="CG23" s="152">
        <v>0.97677999999999998</v>
      </c>
      <c r="CH23" s="152">
        <v>0.97787000000000002</v>
      </c>
      <c r="CI23" s="152">
        <v>0.97897000000000001</v>
      </c>
      <c r="CJ23" s="152">
        <v>0.98009000000000002</v>
      </c>
      <c r="CK23" s="152">
        <v>0.98123000000000005</v>
      </c>
      <c r="CL23" s="152">
        <v>0.98238999999999999</v>
      </c>
      <c r="CM23" s="152">
        <v>0.98355999999999999</v>
      </c>
      <c r="CN23" s="152">
        <v>0.98475999999999997</v>
      </c>
      <c r="CO23" s="152">
        <v>0.98595999999999995</v>
      </c>
      <c r="CP23" s="152">
        <v>0.98719000000000001</v>
      </c>
      <c r="CQ23" s="152">
        <v>0.98845000000000005</v>
      </c>
      <c r="CR23" s="152">
        <v>0.98973</v>
      </c>
      <c r="CS23" s="152">
        <v>0.99106000000000005</v>
      </c>
      <c r="CT23" s="152">
        <v>0.99243999999999999</v>
      </c>
      <c r="CU23" s="152">
        <v>0.99385000000000001</v>
      </c>
      <c r="CV23" s="152">
        <v>0.99529000000000001</v>
      </c>
      <c r="CW23" s="152">
        <v>0.99675000000000002</v>
      </c>
      <c r="CX23" s="152">
        <v>0.99822999999999995</v>
      </c>
    </row>
    <row r="24" spans="1:105" s="552" customFormat="1" ht="15" x14ac:dyDescent="0.25">
      <c r="A24" s="548">
        <v>19</v>
      </c>
      <c r="B24" s="549">
        <v>0.79013999999999995</v>
      </c>
      <c r="C24" s="550">
        <v>0.79518</v>
      </c>
      <c r="D24" s="554">
        <v>0.79983000000000004</v>
      </c>
      <c r="E24" s="550">
        <v>0.80420000000000003</v>
      </c>
      <c r="F24" s="550">
        <v>0.80833999999999995</v>
      </c>
      <c r="G24" s="550">
        <v>0.81230000000000002</v>
      </c>
      <c r="H24" s="549">
        <v>0.81611999999999996</v>
      </c>
      <c r="I24" s="549">
        <v>0.81979000000000002</v>
      </c>
      <c r="J24" s="549">
        <v>0.82333999999999996</v>
      </c>
      <c r="K24" s="549">
        <v>0.82676000000000005</v>
      </c>
      <c r="L24" s="549">
        <v>0.83011999999999997</v>
      </c>
      <c r="M24" s="550">
        <v>0.83340000000000003</v>
      </c>
      <c r="N24" s="551">
        <v>0.83660000000000001</v>
      </c>
      <c r="O24" s="549">
        <v>0.83972999999999998</v>
      </c>
      <c r="P24" s="549">
        <v>0.84279999999999999</v>
      </c>
      <c r="Q24" s="549">
        <v>0.84582000000000002</v>
      </c>
      <c r="R24" s="549">
        <v>0.84877999999999998</v>
      </c>
      <c r="S24" s="549">
        <v>0.85168999999999995</v>
      </c>
      <c r="T24" s="549">
        <v>0.85455999999999999</v>
      </c>
      <c r="U24" s="549">
        <v>0.85738999999999999</v>
      </c>
      <c r="V24" s="549">
        <v>0.86017999999999994</v>
      </c>
      <c r="W24" s="549">
        <v>0.86292999999999997</v>
      </c>
      <c r="X24" s="549">
        <v>0.86565000000000003</v>
      </c>
      <c r="Y24" s="549">
        <v>0.86834</v>
      </c>
      <c r="Z24" s="549">
        <v>0.87099000000000004</v>
      </c>
      <c r="AA24" s="549">
        <v>0.87361</v>
      </c>
      <c r="AB24" s="549">
        <v>0.87622</v>
      </c>
      <c r="AC24" s="549">
        <v>0.87880000000000003</v>
      </c>
      <c r="AD24" s="549">
        <v>0.88134999999999997</v>
      </c>
      <c r="AE24" s="549">
        <v>0.88385999999999998</v>
      </c>
      <c r="AF24" s="549">
        <v>0.88634999999999997</v>
      </c>
      <c r="AG24" s="549">
        <v>0.88882000000000005</v>
      </c>
      <c r="AH24" s="549">
        <v>0.89127000000000001</v>
      </c>
      <c r="AI24" s="549">
        <v>0.89368000000000003</v>
      </c>
      <c r="AJ24" s="549">
        <v>0.89607999999999999</v>
      </c>
      <c r="AK24" s="549">
        <v>0.89846000000000004</v>
      </c>
      <c r="AL24" s="549">
        <v>0.90081</v>
      </c>
      <c r="AM24" s="549">
        <v>0.90314000000000005</v>
      </c>
      <c r="AN24" s="549">
        <v>0.90544999999999998</v>
      </c>
      <c r="AO24" s="549">
        <v>0.90771999999999997</v>
      </c>
      <c r="AP24" s="549">
        <v>0.90996999999999995</v>
      </c>
      <c r="AQ24" s="549">
        <v>0.91218999999999995</v>
      </c>
      <c r="AR24" s="549">
        <v>0.91437999999999997</v>
      </c>
      <c r="AS24" s="549">
        <v>0.91656000000000004</v>
      </c>
      <c r="AT24" s="549">
        <v>0.91869999999999996</v>
      </c>
      <c r="AU24" s="549">
        <v>0.92081999999999997</v>
      </c>
      <c r="AV24" s="549">
        <v>0.92291000000000001</v>
      </c>
      <c r="AW24" s="549">
        <v>0.92496999999999996</v>
      </c>
      <c r="AX24" s="549">
        <v>0.92698999999999998</v>
      </c>
      <c r="AY24" s="549">
        <v>0.92898999999999998</v>
      </c>
      <c r="AZ24" s="549">
        <v>0.93096000000000001</v>
      </c>
      <c r="BA24" s="549">
        <v>0.93289999999999995</v>
      </c>
      <c r="BB24" s="549">
        <v>0.93479999999999996</v>
      </c>
      <c r="BC24" s="549">
        <v>0.93666000000000005</v>
      </c>
      <c r="BD24" s="549">
        <v>0.93849000000000005</v>
      </c>
      <c r="BE24" s="549">
        <v>0.94028</v>
      </c>
      <c r="BF24" s="549">
        <v>0.94206000000000001</v>
      </c>
      <c r="BG24" s="549">
        <v>0.94379000000000002</v>
      </c>
      <c r="BH24" s="549">
        <v>0.94547000000000003</v>
      </c>
      <c r="BI24" s="549">
        <v>0.94711000000000001</v>
      </c>
      <c r="BJ24" s="549">
        <v>0.94872000000000001</v>
      </c>
      <c r="BK24" s="549">
        <v>0.95030000000000003</v>
      </c>
      <c r="BL24" s="549">
        <v>0.95184000000000002</v>
      </c>
      <c r="BM24" s="549">
        <v>0.95335000000000003</v>
      </c>
      <c r="BN24" s="549">
        <v>0.95482</v>
      </c>
      <c r="BO24" s="549">
        <v>0.95625000000000004</v>
      </c>
      <c r="BP24" s="549">
        <v>0.95762999999999998</v>
      </c>
      <c r="BQ24" s="549">
        <v>0.95896999999999999</v>
      </c>
      <c r="BR24" s="549">
        <v>0.96026999999999996</v>
      </c>
      <c r="BS24" s="549">
        <v>0.96153</v>
      </c>
      <c r="BT24" s="549">
        <v>0.96275999999999995</v>
      </c>
      <c r="BU24" s="549">
        <v>0.96396000000000004</v>
      </c>
      <c r="BV24" s="549">
        <v>0.96513000000000004</v>
      </c>
      <c r="BW24" s="549">
        <v>0.96628999999999998</v>
      </c>
      <c r="BX24" s="549">
        <v>0.96743000000000001</v>
      </c>
      <c r="BY24" s="549">
        <v>0.96855000000000002</v>
      </c>
      <c r="BZ24" s="549">
        <v>0.96965999999999997</v>
      </c>
      <c r="CA24" s="549">
        <v>0.97075</v>
      </c>
      <c r="CB24" s="549">
        <v>0.97182999999999997</v>
      </c>
      <c r="CC24" s="549">
        <v>0.97289999999999999</v>
      </c>
      <c r="CD24" s="549">
        <v>0.97396000000000005</v>
      </c>
      <c r="CE24" s="549">
        <v>0.97499999999999998</v>
      </c>
      <c r="CF24" s="549">
        <v>0.97604000000000002</v>
      </c>
      <c r="CG24" s="549">
        <v>0.97709000000000001</v>
      </c>
      <c r="CH24" s="549">
        <v>0.97816000000000003</v>
      </c>
      <c r="CI24" s="549">
        <v>0.97926999999999997</v>
      </c>
      <c r="CJ24" s="549">
        <v>0.98038000000000003</v>
      </c>
      <c r="CK24" s="549">
        <v>0.98150000000000004</v>
      </c>
      <c r="CL24" s="549">
        <v>0.98265000000000002</v>
      </c>
      <c r="CM24" s="549">
        <v>0.98380999999999996</v>
      </c>
      <c r="CN24" s="549">
        <v>0.98499999999999999</v>
      </c>
      <c r="CO24" s="549">
        <v>0.98619999999999997</v>
      </c>
      <c r="CP24" s="549">
        <v>0.98741000000000001</v>
      </c>
      <c r="CQ24" s="549">
        <v>0.98865999999999998</v>
      </c>
      <c r="CR24" s="549">
        <v>0.98994000000000004</v>
      </c>
      <c r="CS24" s="549">
        <v>0.99126999999999998</v>
      </c>
      <c r="CT24" s="549">
        <v>0.99263999999999997</v>
      </c>
      <c r="CU24" s="549">
        <v>0.99404000000000003</v>
      </c>
      <c r="CV24" s="549">
        <v>0.99548000000000003</v>
      </c>
      <c r="CW24" s="549">
        <v>0.99694000000000005</v>
      </c>
      <c r="CX24" s="549">
        <v>0.99843000000000004</v>
      </c>
    </row>
    <row r="25" spans="1:105" s="547" customFormat="1" ht="15" x14ac:dyDescent="0.25">
      <c r="A25" s="543">
        <v>18</v>
      </c>
      <c r="B25" s="544">
        <v>0.79100000000000004</v>
      </c>
      <c r="C25" s="545">
        <v>0.79603999999999997</v>
      </c>
      <c r="D25" s="545">
        <v>0.80069000000000001</v>
      </c>
      <c r="E25" s="545">
        <v>0.80506</v>
      </c>
      <c r="F25" s="545">
        <v>0.80920000000000003</v>
      </c>
      <c r="G25" s="545">
        <v>0.81315999999999999</v>
      </c>
      <c r="H25" s="544">
        <v>0.81698000000000004</v>
      </c>
      <c r="I25" s="544">
        <v>0.82064999999999999</v>
      </c>
      <c r="J25" s="544">
        <v>0.82420000000000004</v>
      </c>
      <c r="K25" s="544">
        <v>0.82762999999999998</v>
      </c>
      <c r="L25" s="544">
        <v>0.83099000000000001</v>
      </c>
      <c r="M25" s="545">
        <v>0.83426</v>
      </c>
      <c r="N25" s="546">
        <v>0.83745999999999998</v>
      </c>
      <c r="O25" s="544">
        <v>0.84058999999999995</v>
      </c>
      <c r="P25" s="544">
        <v>0.84365999999999997</v>
      </c>
      <c r="Q25" s="544">
        <v>0.84667999999999999</v>
      </c>
      <c r="R25" s="544">
        <v>0.84963999999999995</v>
      </c>
      <c r="S25" s="544">
        <v>0.85255000000000003</v>
      </c>
      <c r="T25" s="544">
        <v>0.85541999999999996</v>
      </c>
      <c r="U25" s="544">
        <v>0.85824999999999996</v>
      </c>
      <c r="V25" s="544">
        <v>0.86102999999999996</v>
      </c>
      <c r="W25" s="544">
        <v>0.86377999999999999</v>
      </c>
      <c r="X25" s="544">
        <v>0.86650000000000005</v>
      </c>
      <c r="Y25" s="544">
        <v>0.86919000000000002</v>
      </c>
      <c r="Z25" s="544">
        <v>0.87182999999999999</v>
      </c>
      <c r="AA25" s="544">
        <v>0.87444999999999995</v>
      </c>
      <c r="AB25" s="544">
        <v>0.87705999999999995</v>
      </c>
      <c r="AC25" s="544">
        <v>0.87963999999999998</v>
      </c>
      <c r="AD25" s="544">
        <v>0.88219000000000003</v>
      </c>
      <c r="AE25" s="544">
        <v>0.88470000000000004</v>
      </c>
      <c r="AF25" s="544">
        <v>0.88719000000000003</v>
      </c>
      <c r="AG25" s="544">
        <v>0.88965000000000005</v>
      </c>
      <c r="AH25" s="544">
        <v>0.8921</v>
      </c>
      <c r="AI25" s="544">
        <v>0.89451999999999998</v>
      </c>
      <c r="AJ25" s="544">
        <v>0.89690999999999999</v>
      </c>
      <c r="AK25" s="544">
        <v>0.89927999999999997</v>
      </c>
      <c r="AL25" s="544">
        <v>0.90163000000000004</v>
      </c>
      <c r="AM25" s="544">
        <v>0.90395999999999999</v>
      </c>
      <c r="AN25" s="544">
        <v>0.90625999999999995</v>
      </c>
      <c r="AO25" s="544">
        <v>0.90852999999999995</v>
      </c>
      <c r="AP25" s="544">
        <v>0.91078000000000003</v>
      </c>
      <c r="AQ25" s="544">
        <v>0.91300000000000003</v>
      </c>
      <c r="AR25" s="544">
        <v>0.91518999999999995</v>
      </c>
      <c r="AS25" s="544">
        <v>0.91735999999999995</v>
      </c>
      <c r="AT25" s="544">
        <v>0.91949999999999998</v>
      </c>
      <c r="AU25" s="544">
        <v>0.92161000000000004</v>
      </c>
      <c r="AV25" s="544">
        <v>0.92367999999999995</v>
      </c>
      <c r="AW25" s="544">
        <v>0.92574000000000001</v>
      </c>
      <c r="AX25" s="544">
        <v>0.92776000000000003</v>
      </c>
      <c r="AY25" s="544">
        <v>0.92976000000000003</v>
      </c>
      <c r="AZ25" s="544">
        <v>0.93171999999999999</v>
      </c>
      <c r="BA25" s="544">
        <v>0.93366000000000005</v>
      </c>
      <c r="BB25" s="544">
        <v>0.93555999999999995</v>
      </c>
      <c r="BC25" s="544">
        <v>0.93740999999999997</v>
      </c>
      <c r="BD25" s="544">
        <v>0.93922000000000005</v>
      </c>
      <c r="BE25" s="544">
        <v>0.94101000000000001</v>
      </c>
      <c r="BF25" s="544">
        <v>0.94276000000000004</v>
      </c>
      <c r="BG25" s="544">
        <v>0.94447999999999999</v>
      </c>
      <c r="BH25" s="544">
        <v>0.94615000000000005</v>
      </c>
      <c r="BI25" s="544">
        <v>0.94777999999999996</v>
      </c>
      <c r="BJ25" s="544">
        <v>0.94937000000000005</v>
      </c>
      <c r="BK25" s="544">
        <v>0.95094000000000001</v>
      </c>
      <c r="BL25" s="544">
        <v>0.95247999999999999</v>
      </c>
      <c r="BM25" s="544">
        <v>0.95396999999999998</v>
      </c>
      <c r="BN25" s="544">
        <v>0.95543</v>
      </c>
      <c r="BO25" s="544">
        <v>0.95684999999999998</v>
      </c>
      <c r="BP25" s="544">
        <v>0.95821999999999996</v>
      </c>
      <c r="BQ25" s="544">
        <v>0.95953999999999995</v>
      </c>
      <c r="BR25" s="544">
        <v>0.96082000000000001</v>
      </c>
      <c r="BS25" s="544">
        <v>0.96206000000000003</v>
      </c>
      <c r="BT25" s="544">
        <v>0.96326999999999996</v>
      </c>
      <c r="BU25" s="544">
        <v>0.96445000000000003</v>
      </c>
      <c r="BV25" s="544">
        <v>0.96560999999999997</v>
      </c>
      <c r="BW25" s="544">
        <v>0.96675</v>
      </c>
      <c r="BX25" s="544">
        <v>0.96787000000000001</v>
      </c>
      <c r="BY25" s="544">
        <v>0.96897</v>
      </c>
      <c r="BZ25" s="544">
        <v>0.97006000000000003</v>
      </c>
      <c r="CA25" s="544">
        <v>0.97113000000000005</v>
      </c>
      <c r="CB25" s="544">
        <v>0.97219999999999995</v>
      </c>
      <c r="CC25" s="544">
        <v>0.97326000000000001</v>
      </c>
      <c r="CD25" s="544">
        <v>0.97430000000000005</v>
      </c>
      <c r="CE25" s="544">
        <v>0.97533000000000003</v>
      </c>
      <c r="CF25" s="544">
        <v>0.97636000000000001</v>
      </c>
      <c r="CG25" s="544">
        <v>0.97740000000000005</v>
      </c>
      <c r="CH25" s="544">
        <v>0.97846</v>
      </c>
      <c r="CI25" s="544">
        <v>0.97955000000000003</v>
      </c>
      <c r="CJ25" s="544">
        <v>0.98063999999999996</v>
      </c>
      <c r="CK25" s="544">
        <v>0.98175000000000001</v>
      </c>
      <c r="CL25" s="544">
        <v>0.98289000000000004</v>
      </c>
      <c r="CM25" s="544">
        <v>0.98404999999999998</v>
      </c>
      <c r="CN25" s="544">
        <v>0.98523000000000005</v>
      </c>
      <c r="CO25" s="544">
        <v>0.98641999999999996</v>
      </c>
      <c r="CP25" s="544">
        <v>0.98763000000000001</v>
      </c>
      <c r="CQ25" s="544">
        <v>0.98885999999999996</v>
      </c>
      <c r="CR25" s="544">
        <v>0.99014000000000002</v>
      </c>
      <c r="CS25" s="544">
        <v>0.99146000000000001</v>
      </c>
      <c r="CT25" s="544">
        <v>0.99282999999999999</v>
      </c>
      <c r="CU25" s="544">
        <v>0.99422999999999995</v>
      </c>
      <c r="CV25" s="544">
        <v>0.99567000000000005</v>
      </c>
      <c r="CW25" s="544">
        <v>0.99712999999999996</v>
      </c>
      <c r="CX25" s="544">
        <v>0.99861999999999995</v>
      </c>
    </row>
    <row r="26" spans="1:105" ht="15" x14ac:dyDescent="0.25">
      <c r="A26" s="60">
        <v>17</v>
      </c>
      <c r="B26" s="137">
        <v>0.79185000000000005</v>
      </c>
      <c r="C26" s="138">
        <v>0.79688999999999999</v>
      </c>
      <c r="D26" s="138">
        <v>0.80154999999999998</v>
      </c>
      <c r="E26" s="138">
        <v>0.80591999999999997</v>
      </c>
      <c r="F26" s="138">
        <v>0.81006999999999996</v>
      </c>
      <c r="G26" s="138">
        <v>0.81403000000000003</v>
      </c>
      <c r="H26" s="137">
        <v>0.81784000000000001</v>
      </c>
      <c r="I26" s="137">
        <v>0.82150999999999996</v>
      </c>
      <c r="J26" s="137">
        <v>0.82506000000000002</v>
      </c>
      <c r="K26" s="137">
        <v>0.82848999999999995</v>
      </c>
      <c r="L26" s="137">
        <v>0.83184999999999998</v>
      </c>
      <c r="M26" s="138">
        <v>0.83511999999999997</v>
      </c>
      <c r="N26" s="288">
        <v>0.83831999999999995</v>
      </c>
      <c r="O26" s="137">
        <v>0.84145000000000003</v>
      </c>
      <c r="P26" s="137">
        <v>0.84452000000000005</v>
      </c>
      <c r="Q26" s="137">
        <v>0.84753999999999996</v>
      </c>
      <c r="R26" s="137">
        <v>0.85050000000000003</v>
      </c>
      <c r="S26" s="137">
        <v>0.85341</v>
      </c>
      <c r="T26" s="290">
        <v>0.85626999999999998</v>
      </c>
      <c r="U26" s="290">
        <v>0.85909999999999997</v>
      </c>
      <c r="V26" s="290">
        <v>0.86187999999999998</v>
      </c>
      <c r="W26" s="290">
        <v>0.86463000000000001</v>
      </c>
      <c r="X26" s="290">
        <v>0.86734999999999995</v>
      </c>
      <c r="Y26" s="290">
        <v>0.87004000000000004</v>
      </c>
      <c r="Z26" s="290">
        <v>0.87268000000000001</v>
      </c>
      <c r="AA26" s="290">
        <v>0.87529999999999997</v>
      </c>
      <c r="AB26" s="290">
        <v>0.87790999999999997</v>
      </c>
      <c r="AC26" s="290">
        <v>0.88048000000000004</v>
      </c>
      <c r="AD26" s="290">
        <v>0.88302999999999998</v>
      </c>
      <c r="AE26" s="290">
        <v>0.88553999999999999</v>
      </c>
      <c r="AF26" s="290">
        <v>0.88802999999999999</v>
      </c>
      <c r="AG26" s="290">
        <v>0.89049</v>
      </c>
      <c r="AH26" s="290">
        <v>0.89293</v>
      </c>
      <c r="AI26" s="290">
        <v>0.89534000000000002</v>
      </c>
      <c r="AJ26" s="290">
        <v>0.89773000000000003</v>
      </c>
      <c r="AK26" s="290">
        <v>0.90010000000000001</v>
      </c>
      <c r="AL26" s="290">
        <v>0.90244999999999997</v>
      </c>
      <c r="AM26" s="290">
        <v>0.90478000000000003</v>
      </c>
      <c r="AN26" s="290">
        <v>0.90707000000000004</v>
      </c>
      <c r="AO26" s="290">
        <v>0.90932999999999997</v>
      </c>
      <c r="AP26" s="290">
        <v>0.91156999999999999</v>
      </c>
      <c r="AQ26" s="290">
        <v>0.91378999999999999</v>
      </c>
      <c r="AR26" s="290">
        <v>0.91598000000000002</v>
      </c>
      <c r="AS26" s="290">
        <v>0.91815000000000002</v>
      </c>
      <c r="AT26" s="290">
        <v>0.92029000000000005</v>
      </c>
      <c r="AU26" s="290">
        <v>0.9224</v>
      </c>
      <c r="AV26" s="290">
        <v>0.92447000000000001</v>
      </c>
      <c r="AW26" s="290">
        <v>0.92652000000000001</v>
      </c>
      <c r="AX26" s="290">
        <v>0.92852999999999997</v>
      </c>
      <c r="AY26" s="290">
        <v>0.93052000000000001</v>
      </c>
      <c r="AZ26" s="290">
        <v>0.93247999999999998</v>
      </c>
      <c r="BA26" s="290">
        <v>0.93440999999999996</v>
      </c>
      <c r="BB26" s="290">
        <v>0.93630000000000002</v>
      </c>
      <c r="BC26" s="290">
        <v>0.93815000000000004</v>
      </c>
      <c r="BD26" s="290">
        <v>0.93994999999999995</v>
      </c>
      <c r="BE26" s="290">
        <v>0.94172999999999996</v>
      </c>
      <c r="BF26" s="290">
        <v>0.94347000000000003</v>
      </c>
      <c r="BG26" s="290">
        <v>0.94518000000000002</v>
      </c>
      <c r="BH26" s="290">
        <v>0.94682999999999995</v>
      </c>
      <c r="BI26" s="290">
        <v>0.94845000000000002</v>
      </c>
      <c r="BJ26" s="290">
        <v>0.95003000000000004</v>
      </c>
      <c r="BK26" s="290">
        <v>0.95159000000000005</v>
      </c>
      <c r="BL26" s="290">
        <v>0.95311000000000001</v>
      </c>
      <c r="BM26" s="290">
        <v>0.9546</v>
      </c>
      <c r="BN26" s="290">
        <v>0.95604</v>
      </c>
      <c r="BO26" s="290">
        <v>0.95743</v>
      </c>
      <c r="BP26" s="290">
        <v>0.95879000000000003</v>
      </c>
      <c r="BQ26" s="290">
        <v>0.96009</v>
      </c>
      <c r="BR26" s="290">
        <v>0.96135999999999999</v>
      </c>
      <c r="BS26" s="290">
        <v>0.96257999999999999</v>
      </c>
      <c r="BT26" s="290">
        <v>0.96377000000000002</v>
      </c>
      <c r="BU26" s="290">
        <v>0.96494000000000002</v>
      </c>
      <c r="BV26" s="290">
        <v>0.96608000000000005</v>
      </c>
      <c r="BW26" s="290">
        <v>0.96719999999999995</v>
      </c>
      <c r="BX26" s="290">
        <v>0.96831</v>
      </c>
      <c r="BY26" s="290">
        <v>0.96938999999999997</v>
      </c>
      <c r="BZ26" s="290">
        <v>0.97045999999999999</v>
      </c>
      <c r="CA26" s="290">
        <v>0.97152000000000005</v>
      </c>
      <c r="CB26" s="290">
        <v>0.97257000000000005</v>
      </c>
      <c r="CC26" s="290">
        <v>0.97360999999999998</v>
      </c>
      <c r="CD26" s="290">
        <v>0.97463</v>
      </c>
      <c r="CE26" s="290">
        <v>0.97565000000000002</v>
      </c>
      <c r="CF26" s="290">
        <v>0.97665999999999997</v>
      </c>
      <c r="CG26" s="290">
        <v>0.97768999999999995</v>
      </c>
      <c r="CH26" s="290">
        <v>0.97874000000000005</v>
      </c>
      <c r="CI26" s="290">
        <v>0.97980999999999996</v>
      </c>
      <c r="CJ26" s="290">
        <v>0.98089999999999999</v>
      </c>
      <c r="CK26" s="290">
        <v>0.98199999999999998</v>
      </c>
      <c r="CL26" s="290">
        <v>0.98311999999999999</v>
      </c>
      <c r="CM26" s="290">
        <v>0.98426999999999998</v>
      </c>
      <c r="CN26" s="290">
        <v>0.98543999999999998</v>
      </c>
      <c r="CO26" s="290">
        <v>0.98663000000000001</v>
      </c>
      <c r="CP26" s="290">
        <v>0.98784000000000005</v>
      </c>
      <c r="CQ26" s="290">
        <v>0.98906000000000005</v>
      </c>
      <c r="CR26" s="290">
        <v>0.99033000000000004</v>
      </c>
      <c r="CS26" s="290">
        <v>0.99163999999999997</v>
      </c>
      <c r="CT26" s="290">
        <v>0.99300999999999995</v>
      </c>
      <c r="CU26" s="290">
        <v>0.99441000000000002</v>
      </c>
      <c r="CV26" s="290">
        <v>0.99585000000000001</v>
      </c>
      <c r="CW26" s="290">
        <v>0.99731000000000003</v>
      </c>
      <c r="CX26" s="290">
        <v>0.99880000000000002</v>
      </c>
      <c r="CY26" s="14"/>
      <c r="CZ26" s="14"/>
      <c r="DA26" s="14"/>
    </row>
    <row r="27" spans="1:105" ht="15" x14ac:dyDescent="0.25">
      <c r="A27" s="60">
        <v>16</v>
      </c>
      <c r="B27" s="137">
        <v>0.79271000000000003</v>
      </c>
      <c r="C27" s="138">
        <v>0.79774999999999996</v>
      </c>
      <c r="D27" s="138">
        <v>0.80240999999999996</v>
      </c>
      <c r="E27" s="138">
        <v>0.80679000000000001</v>
      </c>
      <c r="F27" s="138">
        <v>0.81940000000000002</v>
      </c>
      <c r="G27" s="138">
        <v>0.81489999999999996</v>
      </c>
      <c r="H27" s="137">
        <v>0.81871000000000005</v>
      </c>
      <c r="I27" s="137">
        <v>0.82238</v>
      </c>
      <c r="J27" s="137">
        <v>0.82593000000000005</v>
      </c>
      <c r="K27" s="137">
        <v>0.82937000000000005</v>
      </c>
      <c r="L27" s="137">
        <v>0.83272999999999997</v>
      </c>
      <c r="M27" s="138">
        <v>0.83599000000000001</v>
      </c>
      <c r="N27" s="288">
        <v>0.83918999999999999</v>
      </c>
      <c r="O27" s="137">
        <v>0.84231999999999996</v>
      </c>
      <c r="P27" s="137">
        <v>0.84538999999999997</v>
      </c>
      <c r="Q27" s="137">
        <v>0.84840000000000004</v>
      </c>
      <c r="R27" s="137">
        <v>0.85136000000000001</v>
      </c>
      <c r="S27" s="137">
        <v>0.85426999999999997</v>
      </c>
      <c r="T27" s="290">
        <v>0.85712999999999995</v>
      </c>
      <c r="U27" s="290">
        <v>0.85995999999999995</v>
      </c>
      <c r="V27" s="290">
        <v>0.86273999999999995</v>
      </c>
      <c r="W27" s="290">
        <v>0.86548999999999998</v>
      </c>
      <c r="X27" s="290">
        <v>0.86819999999999997</v>
      </c>
      <c r="Y27" s="290">
        <v>0.87089000000000005</v>
      </c>
      <c r="Z27" s="290">
        <v>0.87353000000000003</v>
      </c>
      <c r="AA27" s="290">
        <v>0.87614999999999998</v>
      </c>
      <c r="AB27" s="290">
        <v>0.87875999999999999</v>
      </c>
      <c r="AC27" s="290">
        <v>0.88131999999999999</v>
      </c>
      <c r="AD27" s="290">
        <v>0.88385999999999998</v>
      </c>
      <c r="AE27" s="290">
        <v>0.88636999999999999</v>
      </c>
      <c r="AF27" s="290">
        <v>0.88885999999999998</v>
      </c>
      <c r="AG27" s="290">
        <v>0.89132</v>
      </c>
      <c r="AH27" s="290">
        <v>0.89376</v>
      </c>
      <c r="AI27" s="290">
        <v>0.89617000000000002</v>
      </c>
      <c r="AJ27" s="290">
        <v>0.89856000000000003</v>
      </c>
      <c r="AK27" s="290">
        <v>0.90093000000000001</v>
      </c>
      <c r="AL27" s="290">
        <v>0.90327000000000002</v>
      </c>
      <c r="AM27" s="290">
        <v>0.90559000000000001</v>
      </c>
      <c r="AN27" s="290">
        <v>0.90788000000000002</v>
      </c>
      <c r="AO27" s="290">
        <v>0.91013999999999995</v>
      </c>
      <c r="AP27" s="290">
        <v>0.91237999999999997</v>
      </c>
      <c r="AQ27" s="290">
        <v>0.91459999999999997</v>
      </c>
      <c r="AR27" s="290">
        <v>0.91678000000000004</v>
      </c>
      <c r="AS27" s="290">
        <v>0.91893999999999998</v>
      </c>
      <c r="AT27" s="290">
        <v>0.92108000000000001</v>
      </c>
      <c r="AU27" s="290">
        <v>0.92318</v>
      </c>
      <c r="AV27" s="290">
        <v>0.92525000000000002</v>
      </c>
      <c r="AW27" s="290">
        <v>0.92728999999999995</v>
      </c>
      <c r="AX27" s="290">
        <v>0.92930000000000001</v>
      </c>
      <c r="AY27" s="290">
        <v>0.93128</v>
      </c>
      <c r="AZ27" s="290">
        <v>0.93323999999999996</v>
      </c>
      <c r="BA27" s="290">
        <v>0.93515999999999999</v>
      </c>
      <c r="BB27" s="290">
        <v>0.93703999999999998</v>
      </c>
      <c r="BC27" s="290">
        <v>0.93888000000000005</v>
      </c>
      <c r="BD27" s="290">
        <v>0.94067999999999996</v>
      </c>
      <c r="BE27" s="290">
        <v>0.94245000000000001</v>
      </c>
      <c r="BF27" s="290">
        <v>0.94416999999999995</v>
      </c>
      <c r="BG27" s="290">
        <v>0.94584999999999997</v>
      </c>
      <c r="BH27" s="290">
        <v>0.94750000000000001</v>
      </c>
      <c r="BI27" s="290">
        <v>0.94911000000000001</v>
      </c>
      <c r="BJ27" s="290">
        <v>0.95067999999999997</v>
      </c>
      <c r="BK27" s="290">
        <v>0.95221999999999996</v>
      </c>
      <c r="BL27" s="290">
        <v>0.95372999999999997</v>
      </c>
      <c r="BM27" s="290">
        <v>0.95520000000000005</v>
      </c>
      <c r="BN27" s="290">
        <v>0.95662000000000003</v>
      </c>
      <c r="BO27" s="290">
        <v>0.95801000000000003</v>
      </c>
      <c r="BP27" s="290">
        <v>0.95935000000000004</v>
      </c>
      <c r="BQ27" s="290">
        <v>0.96064000000000005</v>
      </c>
      <c r="BR27" s="290">
        <v>0.96189000000000002</v>
      </c>
      <c r="BS27" s="290">
        <v>0.96309999999999996</v>
      </c>
      <c r="BT27" s="290">
        <v>0.96426999999999996</v>
      </c>
      <c r="BU27" s="290">
        <v>0.96541999999999994</v>
      </c>
      <c r="BV27" s="290">
        <v>0.96655000000000002</v>
      </c>
      <c r="BW27" s="290">
        <v>0.96765999999999996</v>
      </c>
      <c r="BX27" s="290">
        <v>0.96874000000000005</v>
      </c>
      <c r="BY27" s="290">
        <v>0.9698</v>
      </c>
      <c r="BZ27" s="290">
        <v>0.97084999999999999</v>
      </c>
      <c r="CA27" s="290">
        <v>0.97189999999999999</v>
      </c>
      <c r="CB27" s="290">
        <v>0.97292999999999996</v>
      </c>
      <c r="CC27" s="290">
        <v>0.97396000000000005</v>
      </c>
      <c r="CD27" s="290">
        <v>0.97496000000000005</v>
      </c>
      <c r="CE27" s="290">
        <v>0.97594999999999998</v>
      </c>
      <c r="CF27" s="290">
        <v>0.97694999999999999</v>
      </c>
      <c r="CG27" s="290">
        <v>0.97797000000000001</v>
      </c>
      <c r="CH27" s="290">
        <v>0.97899999999999998</v>
      </c>
      <c r="CI27" s="290">
        <v>0.98004999999999998</v>
      </c>
      <c r="CJ27" s="290">
        <v>0.98112999999999995</v>
      </c>
      <c r="CK27" s="290">
        <v>0.98221999999999998</v>
      </c>
      <c r="CL27" s="290">
        <v>0.98333999999999999</v>
      </c>
      <c r="CM27" s="290">
        <v>0.98448000000000002</v>
      </c>
      <c r="CN27" s="290">
        <v>0.98563999999999996</v>
      </c>
      <c r="CO27" s="290">
        <v>0.98682000000000003</v>
      </c>
      <c r="CP27" s="290">
        <v>0.98802000000000001</v>
      </c>
      <c r="CQ27" s="290">
        <v>0.98924000000000001</v>
      </c>
      <c r="CR27" s="290">
        <v>0.99050000000000005</v>
      </c>
      <c r="CS27" s="290">
        <v>0.99180999999999997</v>
      </c>
      <c r="CT27" s="290">
        <v>0.99317999999999995</v>
      </c>
      <c r="CU27" s="290">
        <v>0.99458000000000002</v>
      </c>
      <c r="CV27" s="290">
        <v>0.99602000000000002</v>
      </c>
      <c r="CW27" s="290">
        <v>0.99748000000000003</v>
      </c>
      <c r="CX27" s="290">
        <v>0.99897000000000002</v>
      </c>
      <c r="CY27" s="14"/>
      <c r="CZ27" s="14"/>
      <c r="DA27" s="14"/>
    </row>
    <row r="28" spans="1:105" ht="15" x14ac:dyDescent="0.25">
      <c r="A28" s="60">
        <v>15</v>
      </c>
      <c r="B28" s="137">
        <v>0.79356000000000004</v>
      </c>
      <c r="C28" s="137">
        <v>0.79861000000000004</v>
      </c>
      <c r="D28" s="137">
        <v>0.80327000000000004</v>
      </c>
      <c r="E28" s="137">
        <v>0.80766000000000004</v>
      </c>
      <c r="F28" s="137">
        <v>0.81181000000000003</v>
      </c>
      <c r="G28" s="137">
        <v>0.81577999999999995</v>
      </c>
      <c r="H28" s="137">
        <v>0.81959000000000004</v>
      </c>
      <c r="I28" s="137">
        <v>0.82325000000000004</v>
      </c>
      <c r="J28" s="137">
        <v>0.82679999999999998</v>
      </c>
      <c r="K28" s="137">
        <v>0.83023999999999998</v>
      </c>
      <c r="L28" s="137">
        <v>0.83360000000000001</v>
      </c>
      <c r="M28" s="138">
        <v>0.83686000000000005</v>
      </c>
      <c r="N28" s="288">
        <v>0.84006000000000003</v>
      </c>
      <c r="O28" s="137">
        <v>0.84319</v>
      </c>
      <c r="P28" s="137">
        <v>0.84624999999999995</v>
      </c>
      <c r="Q28" s="137">
        <v>0.84926000000000001</v>
      </c>
      <c r="R28" s="137">
        <v>0.85221999999999998</v>
      </c>
      <c r="S28" s="137">
        <v>0.85512999999999995</v>
      </c>
      <c r="T28" s="290">
        <v>0.85799000000000003</v>
      </c>
      <c r="U28" s="290">
        <v>0.86082000000000003</v>
      </c>
      <c r="V28" s="290">
        <v>0.86358999999999997</v>
      </c>
      <c r="W28" s="290">
        <v>0.86634</v>
      </c>
      <c r="X28" s="290">
        <v>0.86904999999999999</v>
      </c>
      <c r="Y28" s="290">
        <v>0.87173999999999996</v>
      </c>
      <c r="Z28" s="290">
        <v>0.87438000000000005</v>
      </c>
      <c r="AA28" s="290">
        <v>0.877</v>
      </c>
      <c r="AB28" s="290">
        <v>0.87958999999999998</v>
      </c>
      <c r="AC28" s="290">
        <v>0.88216000000000006</v>
      </c>
      <c r="AD28" s="290">
        <v>0.88470000000000004</v>
      </c>
      <c r="AE28" s="290">
        <v>0.88721000000000005</v>
      </c>
      <c r="AF28" s="290">
        <v>0.88968999999999998</v>
      </c>
      <c r="AG28" s="290">
        <v>0.89215</v>
      </c>
      <c r="AH28" s="290">
        <v>0.89459</v>
      </c>
      <c r="AI28" s="290">
        <v>0.89700000000000002</v>
      </c>
      <c r="AJ28" s="290">
        <v>0.89937999999999996</v>
      </c>
      <c r="AK28" s="290">
        <v>0.90175000000000005</v>
      </c>
      <c r="AL28" s="290">
        <v>0.90408999999999995</v>
      </c>
      <c r="AM28" s="290">
        <v>0.90639999999999998</v>
      </c>
      <c r="AN28" s="290">
        <v>0.90868000000000004</v>
      </c>
      <c r="AO28" s="290">
        <v>0.91093999999999997</v>
      </c>
      <c r="AP28" s="290">
        <v>0.91317999999999999</v>
      </c>
      <c r="AQ28" s="290">
        <v>0.91539000000000004</v>
      </c>
      <c r="AR28" s="290">
        <v>0.91757</v>
      </c>
      <c r="AS28" s="290">
        <v>0.91973000000000005</v>
      </c>
      <c r="AT28" s="290">
        <v>0.92186000000000001</v>
      </c>
      <c r="AU28" s="290">
        <v>0.92396999999999996</v>
      </c>
      <c r="AV28" s="290">
        <v>0.92603999999999997</v>
      </c>
      <c r="AW28" s="290">
        <v>0.92806999999999995</v>
      </c>
      <c r="AX28" s="290">
        <v>0.93006999999999995</v>
      </c>
      <c r="AY28" s="290">
        <v>0.93205000000000005</v>
      </c>
      <c r="AZ28" s="290">
        <v>0.93398999999999999</v>
      </c>
      <c r="BA28" s="290">
        <v>0.93589999999999995</v>
      </c>
      <c r="BB28" s="290">
        <v>0.93776999999999999</v>
      </c>
      <c r="BC28" s="290">
        <v>0.93959999999999999</v>
      </c>
      <c r="BD28" s="290">
        <v>0.94140000000000001</v>
      </c>
      <c r="BE28" s="290">
        <v>0.94315000000000004</v>
      </c>
      <c r="BF28" s="290">
        <v>0.94486999999999999</v>
      </c>
      <c r="BG28" s="290">
        <v>0.94655</v>
      </c>
      <c r="BH28" s="290">
        <v>0.94818999999999998</v>
      </c>
      <c r="BI28" s="290">
        <v>0.94977999999999996</v>
      </c>
      <c r="BJ28" s="290">
        <v>0.95133999999999996</v>
      </c>
      <c r="BK28" s="290">
        <v>0.95286000000000004</v>
      </c>
      <c r="BL28" s="290">
        <v>0.95435000000000003</v>
      </c>
      <c r="BM28" s="290">
        <v>0.95579999999999998</v>
      </c>
      <c r="BN28" s="290">
        <v>0.95721000000000001</v>
      </c>
      <c r="BO28" s="290">
        <v>0.95857999999999999</v>
      </c>
      <c r="BP28" s="290">
        <v>0.95989999999999998</v>
      </c>
      <c r="BQ28" s="290">
        <v>0.96118000000000003</v>
      </c>
      <c r="BR28" s="290">
        <v>0.96242000000000005</v>
      </c>
      <c r="BS28" s="290">
        <v>0.96360999999999997</v>
      </c>
      <c r="BT28" s="290">
        <v>0.96475999999999995</v>
      </c>
      <c r="BU28" s="290">
        <v>0.96589999999999998</v>
      </c>
      <c r="BV28" s="290">
        <v>0.96701000000000004</v>
      </c>
      <c r="BW28" s="290">
        <v>0.96809999999999996</v>
      </c>
      <c r="BX28" s="290">
        <v>0.96916000000000002</v>
      </c>
      <c r="BY28" s="290">
        <v>0.97021000000000002</v>
      </c>
      <c r="BZ28" s="290">
        <v>0.97124999999999995</v>
      </c>
      <c r="CA28" s="290">
        <v>0.97226999999999997</v>
      </c>
      <c r="CB28" s="290">
        <v>0.97328000000000003</v>
      </c>
      <c r="CC28" s="290">
        <v>0.97428000000000003</v>
      </c>
      <c r="CD28" s="290">
        <v>0.97526000000000002</v>
      </c>
      <c r="CE28" s="290">
        <v>0.97623000000000004</v>
      </c>
      <c r="CF28" s="290">
        <v>0.97721999999999998</v>
      </c>
      <c r="CG28" s="290">
        <v>0.97823000000000004</v>
      </c>
      <c r="CH28" s="290">
        <v>0.97924999999999995</v>
      </c>
      <c r="CI28" s="290">
        <v>0.98028999999999999</v>
      </c>
      <c r="CJ28" s="290">
        <v>0.98134999999999994</v>
      </c>
      <c r="CK28" s="290">
        <v>0.98243000000000003</v>
      </c>
      <c r="CL28" s="290">
        <v>0.98353000000000002</v>
      </c>
      <c r="CM28" s="290">
        <v>0.98465999999999998</v>
      </c>
      <c r="CN28" s="290">
        <v>0.98582000000000003</v>
      </c>
      <c r="CO28" s="290">
        <v>0.98699000000000003</v>
      </c>
      <c r="CP28" s="290">
        <v>0.98817999999999995</v>
      </c>
      <c r="CQ28" s="290">
        <v>0.98939999999999995</v>
      </c>
      <c r="CR28" s="290">
        <v>0.99067000000000005</v>
      </c>
      <c r="CS28" s="290">
        <v>0.99197999999999997</v>
      </c>
      <c r="CT28" s="290">
        <v>0.99334</v>
      </c>
      <c r="CU28" s="290">
        <v>0.99473999999999996</v>
      </c>
      <c r="CV28" s="290">
        <v>0.99617999999999995</v>
      </c>
      <c r="CW28" s="290">
        <v>0.99763999999999997</v>
      </c>
      <c r="CX28" s="290">
        <v>0.99912999999999996</v>
      </c>
      <c r="CY28" s="14"/>
      <c r="CZ28" s="14"/>
      <c r="DA28" s="14"/>
    </row>
    <row r="29" spans="1:105" ht="15" x14ac:dyDescent="0.25">
      <c r="A29" s="60">
        <v>14</v>
      </c>
      <c r="B29" s="137">
        <v>0.7944</v>
      </c>
      <c r="C29" s="137">
        <v>0.79945999999999995</v>
      </c>
      <c r="D29" s="137">
        <v>0.80413000000000001</v>
      </c>
      <c r="E29" s="137">
        <v>0.80852000000000002</v>
      </c>
      <c r="F29" s="137">
        <v>0.81267</v>
      </c>
      <c r="G29" s="137">
        <v>0.81664000000000003</v>
      </c>
      <c r="H29" s="137">
        <v>0.82045999999999997</v>
      </c>
      <c r="I29" s="137">
        <v>0.82413000000000003</v>
      </c>
      <c r="J29" s="137">
        <v>0.82767000000000002</v>
      </c>
      <c r="K29" s="137">
        <v>0.83111000000000002</v>
      </c>
      <c r="L29" s="137">
        <v>0.83447000000000005</v>
      </c>
      <c r="M29" s="138">
        <v>0.83774000000000004</v>
      </c>
      <c r="N29" s="288">
        <v>0.84092999999999996</v>
      </c>
      <c r="O29" s="137">
        <v>0.84404999999999997</v>
      </c>
      <c r="P29" s="137">
        <v>0.84711000000000003</v>
      </c>
      <c r="Q29" s="137">
        <v>0.85011999999999999</v>
      </c>
      <c r="R29" s="137">
        <v>0.85307999999999995</v>
      </c>
      <c r="S29" s="137">
        <v>0.85597999999999996</v>
      </c>
      <c r="T29" s="290">
        <v>0.85884000000000005</v>
      </c>
      <c r="U29" s="290">
        <v>0.86167000000000005</v>
      </c>
      <c r="V29" s="290">
        <v>0.86443999999999999</v>
      </c>
      <c r="W29" s="290">
        <v>0.86719000000000002</v>
      </c>
      <c r="X29" s="290">
        <v>0.86990000000000001</v>
      </c>
      <c r="Y29" s="290">
        <v>0.87258999999999998</v>
      </c>
      <c r="Z29" s="290">
        <v>0.87522999999999995</v>
      </c>
      <c r="AA29" s="290">
        <v>0.87785000000000002</v>
      </c>
      <c r="AB29" s="290">
        <v>0.88044</v>
      </c>
      <c r="AC29" s="290">
        <v>0.88300000000000001</v>
      </c>
      <c r="AD29" s="290">
        <v>0.88553000000000004</v>
      </c>
      <c r="AE29" s="290">
        <v>0.88804000000000005</v>
      </c>
      <c r="AF29" s="290">
        <v>0.89051999999999998</v>
      </c>
      <c r="AG29" s="290">
        <v>0.89298</v>
      </c>
      <c r="AH29" s="290">
        <v>0.89541000000000004</v>
      </c>
      <c r="AI29" s="290">
        <v>0.89781999999999995</v>
      </c>
      <c r="AJ29" s="290">
        <v>0.9002</v>
      </c>
      <c r="AK29" s="290">
        <v>0.90256999999999998</v>
      </c>
      <c r="AL29" s="290">
        <v>0.90490999999999999</v>
      </c>
      <c r="AM29" s="290">
        <v>0.90722000000000003</v>
      </c>
      <c r="AN29" s="290">
        <v>0.90949999999999998</v>
      </c>
      <c r="AO29" s="290">
        <v>0.91174999999999995</v>
      </c>
      <c r="AP29" s="290">
        <v>0.91398000000000001</v>
      </c>
      <c r="AQ29" s="290">
        <v>0.91618999999999995</v>
      </c>
      <c r="AR29" s="290">
        <v>0.91837000000000002</v>
      </c>
      <c r="AS29" s="290">
        <v>0.92052999999999996</v>
      </c>
      <c r="AT29" s="290">
        <v>0.92266000000000004</v>
      </c>
      <c r="AU29" s="290">
        <v>0.92474999999999996</v>
      </c>
      <c r="AV29" s="290">
        <v>0.92681999999999998</v>
      </c>
      <c r="AW29" s="290">
        <v>0.92884</v>
      </c>
      <c r="AX29" s="290">
        <v>0.93084</v>
      </c>
      <c r="AY29" s="290">
        <v>0.93281000000000003</v>
      </c>
      <c r="AZ29" s="290">
        <v>0.93474999999999997</v>
      </c>
      <c r="BA29" s="290">
        <v>0.93664999999999998</v>
      </c>
      <c r="BB29" s="290">
        <v>0.93850999999999996</v>
      </c>
      <c r="BC29" s="290">
        <v>0.94033</v>
      </c>
      <c r="BD29" s="290">
        <v>0.94211</v>
      </c>
      <c r="BE29" s="290">
        <v>0.94386000000000003</v>
      </c>
      <c r="BF29" s="290">
        <v>0.94557000000000002</v>
      </c>
      <c r="BG29" s="290">
        <v>0.94723000000000002</v>
      </c>
      <c r="BH29" s="290">
        <v>0.94886000000000004</v>
      </c>
      <c r="BI29" s="290">
        <v>0.95045000000000002</v>
      </c>
      <c r="BJ29" s="290">
        <v>0.95199</v>
      </c>
      <c r="BK29" s="290">
        <v>0.95350000000000001</v>
      </c>
      <c r="BL29" s="290">
        <v>0.95496999999999999</v>
      </c>
      <c r="BM29" s="290">
        <v>0.95640000000000003</v>
      </c>
      <c r="BN29" s="290">
        <v>0.95779999999999998</v>
      </c>
      <c r="BO29" s="290">
        <v>0.95914999999999995</v>
      </c>
      <c r="BP29" s="290">
        <v>0.96045000000000003</v>
      </c>
      <c r="BQ29" s="290">
        <v>0.96170999999999995</v>
      </c>
      <c r="BR29" s="290">
        <v>0.96292999999999995</v>
      </c>
      <c r="BS29" s="290">
        <v>0.96411000000000002</v>
      </c>
      <c r="BT29" s="290">
        <v>0.96526000000000001</v>
      </c>
      <c r="BU29" s="290">
        <v>0.96636999999999995</v>
      </c>
      <c r="BV29" s="290">
        <v>0.96745999999999999</v>
      </c>
      <c r="BW29" s="290">
        <v>0.96853</v>
      </c>
      <c r="BX29" s="290">
        <v>0.96957000000000004</v>
      </c>
      <c r="BY29" s="290">
        <v>0.97060000000000002</v>
      </c>
      <c r="BZ29" s="290">
        <v>0.97162000000000004</v>
      </c>
      <c r="CA29" s="290">
        <v>0.97262999999999999</v>
      </c>
      <c r="CB29" s="290">
        <v>0.97362000000000004</v>
      </c>
      <c r="CC29" s="290">
        <v>0.97460000000000002</v>
      </c>
      <c r="CD29" s="290">
        <v>0.97557000000000005</v>
      </c>
      <c r="CE29" s="290">
        <v>0.97653000000000001</v>
      </c>
      <c r="CF29" s="290">
        <v>0.97750000000000004</v>
      </c>
      <c r="CG29" s="290">
        <v>0.97848000000000002</v>
      </c>
      <c r="CH29" s="290">
        <v>0.97948999999999997</v>
      </c>
      <c r="CI29" s="290">
        <v>0.98051999999999995</v>
      </c>
      <c r="CJ29" s="290">
        <v>0.98157000000000005</v>
      </c>
      <c r="CK29" s="290">
        <v>0.98263999999999996</v>
      </c>
      <c r="CL29" s="290">
        <v>0.98372999999999999</v>
      </c>
      <c r="CM29" s="290">
        <v>0.98485</v>
      </c>
      <c r="CN29" s="290">
        <v>0.98599000000000003</v>
      </c>
      <c r="CO29" s="290">
        <v>0.98716000000000004</v>
      </c>
      <c r="CP29" s="290">
        <v>0.98834</v>
      </c>
      <c r="CQ29" s="290">
        <v>0.98956</v>
      </c>
      <c r="CR29" s="290">
        <v>0.99082000000000003</v>
      </c>
      <c r="CS29" s="290">
        <v>0.99212999999999996</v>
      </c>
      <c r="CT29" s="290">
        <v>0.99348999999999998</v>
      </c>
      <c r="CU29" s="290">
        <v>0.99489000000000005</v>
      </c>
      <c r="CV29" s="290">
        <v>0.99633000000000005</v>
      </c>
      <c r="CW29" s="290">
        <v>0.99778999999999995</v>
      </c>
      <c r="CX29" s="290">
        <v>0.99926999999999999</v>
      </c>
      <c r="CY29" s="14"/>
      <c r="CZ29" s="14"/>
      <c r="DA29" s="14"/>
    </row>
    <row r="30" spans="1:105" ht="15" x14ac:dyDescent="0.25">
      <c r="A30" s="60">
        <v>13</v>
      </c>
      <c r="B30" s="137">
        <v>0.79525000000000001</v>
      </c>
      <c r="C30" s="137">
        <v>0.80032000000000003</v>
      </c>
      <c r="D30" s="137">
        <v>0.80498999999999998</v>
      </c>
      <c r="E30" s="137">
        <v>0.80939000000000005</v>
      </c>
      <c r="F30" s="137">
        <v>0.81354000000000004</v>
      </c>
      <c r="G30" s="137">
        <v>0.81750999999999996</v>
      </c>
      <c r="H30" s="137">
        <v>0.82133</v>
      </c>
      <c r="I30" s="137">
        <v>0.82499</v>
      </c>
      <c r="J30" s="137">
        <v>0.82854000000000005</v>
      </c>
      <c r="K30" s="137">
        <v>0.83198000000000005</v>
      </c>
      <c r="L30" s="137">
        <v>0.83533999999999997</v>
      </c>
      <c r="M30" s="138">
        <v>0.83860000000000001</v>
      </c>
      <c r="N30" s="288">
        <v>0.84179000000000004</v>
      </c>
      <c r="O30" s="137">
        <v>0.84491000000000005</v>
      </c>
      <c r="P30" s="137">
        <v>0.84797</v>
      </c>
      <c r="Q30" s="137">
        <v>0.85097999999999996</v>
      </c>
      <c r="R30" s="137">
        <v>0.85394000000000003</v>
      </c>
      <c r="S30" s="137">
        <v>0.85682999999999998</v>
      </c>
      <c r="T30" s="290">
        <v>0.85968999999999995</v>
      </c>
      <c r="U30" s="290">
        <v>0.86251</v>
      </c>
      <c r="V30" s="290">
        <v>0.86529</v>
      </c>
      <c r="W30" s="290">
        <v>0.86804000000000003</v>
      </c>
      <c r="X30" s="290">
        <v>0.87073999999999996</v>
      </c>
      <c r="Y30" s="290">
        <v>0.87343000000000004</v>
      </c>
      <c r="Z30" s="290">
        <v>0.87607000000000002</v>
      </c>
      <c r="AA30" s="290">
        <v>0.87868999999999997</v>
      </c>
      <c r="AB30" s="290">
        <v>0.88127999999999995</v>
      </c>
      <c r="AC30" s="290">
        <v>0.88383999999999996</v>
      </c>
      <c r="AD30" s="290">
        <v>0.88636999999999999</v>
      </c>
      <c r="AE30" s="290">
        <v>0.88887000000000005</v>
      </c>
      <c r="AF30" s="290">
        <v>0.89134999999999998</v>
      </c>
      <c r="AG30" s="290">
        <v>0.89380999999999999</v>
      </c>
      <c r="AH30" s="290">
        <v>0.89624000000000004</v>
      </c>
      <c r="AI30" s="290">
        <v>0.89863999999999999</v>
      </c>
      <c r="AJ30" s="290">
        <v>0.90102000000000004</v>
      </c>
      <c r="AK30" s="290">
        <v>0.90339000000000003</v>
      </c>
      <c r="AL30" s="290">
        <v>0.90571999999999997</v>
      </c>
      <c r="AM30" s="290">
        <v>0.90803</v>
      </c>
      <c r="AN30" s="290">
        <v>0.91030999999999995</v>
      </c>
      <c r="AO30" s="290">
        <v>0.91256000000000004</v>
      </c>
      <c r="AP30" s="290">
        <v>0.91478999999999999</v>
      </c>
      <c r="AQ30" s="290">
        <v>0.91698999999999997</v>
      </c>
      <c r="AR30" s="290">
        <v>0.91915999999999998</v>
      </c>
      <c r="AS30" s="290">
        <v>0.92130999999999996</v>
      </c>
      <c r="AT30" s="290">
        <v>0.92344000000000004</v>
      </c>
      <c r="AU30" s="290">
        <v>0.92552999999999996</v>
      </c>
      <c r="AV30" s="290">
        <v>0.92759000000000003</v>
      </c>
      <c r="AW30" s="290">
        <v>0.92961000000000005</v>
      </c>
      <c r="AX30" s="290">
        <v>0.93161000000000005</v>
      </c>
      <c r="AY30" s="290">
        <v>0.93357000000000001</v>
      </c>
      <c r="AZ30" s="290">
        <v>0.9355</v>
      </c>
      <c r="BA30" s="290">
        <v>0.93738999999999995</v>
      </c>
      <c r="BB30" s="290">
        <v>0.93923000000000001</v>
      </c>
      <c r="BC30" s="290">
        <v>0.94105000000000005</v>
      </c>
      <c r="BD30" s="290">
        <v>0.94282999999999995</v>
      </c>
      <c r="BE30" s="290">
        <v>0.94457000000000002</v>
      </c>
      <c r="BF30" s="290">
        <v>0.94625999999999999</v>
      </c>
      <c r="BG30" s="290">
        <v>0.94791000000000003</v>
      </c>
      <c r="BH30" s="290">
        <v>0.94952999999999999</v>
      </c>
      <c r="BI30" s="290">
        <v>0.95111000000000001</v>
      </c>
      <c r="BJ30" s="290">
        <v>0.95264000000000004</v>
      </c>
      <c r="BK30" s="290">
        <v>0.95413000000000003</v>
      </c>
      <c r="BL30" s="290">
        <v>0.95557999999999998</v>
      </c>
      <c r="BM30" s="290">
        <v>0.95699999999999996</v>
      </c>
      <c r="BN30" s="290">
        <v>0.95838000000000001</v>
      </c>
      <c r="BO30" s="290">
        <v>0.95972000000000002</v>
      </c>
      <c r="BP30" s="290">
        <v>0.96099999999999997</v>
      </c>
      <c r="BQ30" s="290">
        <v>0.96225000000000005</v>
      </c>
      <c r="BR30" s="290">
        <v>0.96343999999999996</v>
      </c>
      <c r="BS30" s="290">
        <v>0.96460000000000001</v>
      </c>
      <c r="BT30" s="290">
        <v>0.96572999999999998</v>
      </c>
      <c r="BU30" s="290">
        <v>0.96682000000000001</v>
      </c>
      <c r="BV30" s="290">
        <v>0.96789000000000003</v>
      </c>
      <c r="BW30" s="290">
        <v>0.96894000000000002</v>
      </c>
      <c r="BX30" s="290">
        <v>0.96997</v>
      </c>
      <c r="BY30" s="290">
        <v>0.97097999999999995</v>
      </c>
      <c r="BZ30" s="290">
        <v>0.97197999999999996</v>
      </c>
      <c r="CA30" s="290">
        <v>0.97297</v>
      </c>
      <c r="CB30" s="290">
        <v>0.97394999999999998</v>
      </c>
      <c r="CC30" s="290">
        <v>0.97491000000000005</v>
      </c>
      <c r="CD30" s="290">
        <v>0.97585999999999995</v>
      </c>
      <c r="CE30" s="290">
        <v>0.9768</v>
      </c>
      <c r="CF30" s="290">
        <v>0.97775000000000001</v>
      </c>
      <c r="CG30" s="290">
        <v>0.97872999999999999</v>
      </c>
      <c r="CH30" s="290">
        <v>0.97970999999999997</v>
      </c>
      <c r="CI30" s="290">
        <v>0.98072999999999999</v>
      </c>
      <c r="CJ30" s="290">
        <v>0.98177000000000003</v>
      </c>
      <c r="CK30" s="290">
        <v>0.98282999999999998</v>
      </c>
      <c r="CL30" s="290">
        <v>0.98390999999999995</v>
      </c>
      <c r="CM30" s="290">
        <v>0.98502000000000001</v>
      </c>
      <c r="CN30" s="290">
        <v>0.98614999999999997</v>
      </c>
      <c r="CO30" s="290">
        <v>0.98731000000000002</v>
      </c>
      <c r="CP30" s="290">
        <v>0.98848999999999998</v>
      </c>
      <c r="CQ30" s="290">
        <v>0.98970999999999998</v>
      </c>
      <c r="CR30" s="290">
        <v>0.99097000000000002</v>
      </c>
      <c r="CS30" s="290">
        <v>0.99226999999999999</v>
      </c>
      <c r="CT30" s="290">
        <v>0.99361999999999995</v>
      </c>
      <c r="CU30" s="290">
        <v>0.99502000000000002</v>
      </c>
      <c r="CV30" s="290">
        <v>0.99646000000000001</v>
      </c>
      <c r="CW30" s="290">
        <v>0.99792000000000003</v>
      </c>
      <c r="CX30" s="290">
        <v>0.99939999999999996</v>
      </c>
      <c r="CY30" s="14"/>
      <c r="CZ30" s="14"/>
      <c r="DA30" s="14"/>
    </row>
    <row r="31" spans="1:105" ht="15" x14ac:dyDescent="0.25">
      <c r="A31" s="60">
        <v>12</v>
      </c>
      <c r="B31" s="137">
        <v>0.79610000000000003</v>
      </c>
      <c r="C31" s="137">
        <v>0.80118999999999996</v>
      </c>
      <c r="D31" s="137">
        <v>0.80586000000000002</v>
      </c>
      <c r="E31" s="137">
        <v>0.81025000000000003</v>
      </c>
      <c r="F31" s="137">
        <v>0.81440999999999997</v>
      </c>
      <c r="G31" s="137">
        <v>0.81837000000000004</v>
      </c>
      <c r="H31" s="137">
        <v>0.82218999999999998</v>
      </c>
      <c r="I31" s="137">
        <v>0.82586000000000004</v>
      </c>
      <c r="J31" s="137">
        <v>0.82940000000000003</v>
      </c>
      <c r="K31" s="137">
        <v>0.83284000000000002</v>
      </c>
      <c r="L31" s="137">
        <v>0.83620000000000005</v>
      </c>
      <c r="M31" s="138">
        <v>0.83945999999999998</v>
      </c>
      <c r="N31" s="288">
        <v>0.84265000000000001</v>
      </c>
      <c r="O31" s="137">
        <v>0.84577000000000002</v>
      </c>
      <c r="P31" s="137">
        <v>0.84882999999999997</v>
      </c>
      <c r="Q31" s="137">
        <v>0.85182999999999998</v>
      </c>
      <c r="R31" s="137">
        <v>0.85479000000000005</v>
      </c>
      <c r="S31" s="137">
        <v>0.85768999999999995</v>
      </c>
      <c r="T31" s="290">
        <v>0.86053999999999997</v>
      </c>
      <c r="U31" s="290">
        <v>0.86336000000000002</v>
      </c>
      <c r="V31" s="290">
        <v>0.86614000000000002</v>
      </c>
      <c r="W31" s="290">
        <v>0.86889000000000005</v>
      </c>
      <c r="X31" s="290">
        <v>0.87158999999999998</v>
      </c>
      <c r="Y31" s="290">
        <v>0.87426999999999999</v>
      </c>
      <c r="Z31" s="290">
        <v>0.87690999999999997</v>
      </c>
      <c r="AA31" s="290">
        <v>0.87951999999999997</v>
      </c>
      <c r="AB31" s="290">
        <v>0.88210999999999995</v>
      </c>
      <c r="AC31" s="290">
        <v>0.88466999999999996</v>
      </c>
      <c r="AD31" s="290">
        <v>0.88719999999999999</v>
      </c>
      <c r="AE31" s="290">
        <v>0.88970000000000005</v>
      </c>
      <c r="AF31" s="290">
        <v>0.89217000000000002</v>
      </c>
      <c r="AG31" s="290">
        <v>0.89463000000000004</v>
      </c>
      <c r="AH31" s="290">
        <v>0.89705999999999997</v>
      </c>
      <c r="AI31" s="290">
        <v>0.89946000000000004</v>
      </c>
      <c r="AJ31" s="290">
        <v>0.90183999999999997</v>
      </c>
      <c r="AK31" s="290">
        <v>0.9042</v>
      </c>
      <c r="AL31" s="290">
        <v>0.90652999999999995</v>
      </c>
      <c r="AM31" s="290">
        <v>0.90883999999999998</v>
      </c>
      <c r="AN31" s="290">
        <v>0.91112000000000004</v>
      </c>
      <c r="AO31" s="290">
        <v>0.91335999999999995</v>
      </c>
      <c r="AP31" s="290">
        <v>0.91559000000000001</v>
      </c>
      <c r="AQ31" s="290">
        <v>0.91778999999999999</v>
      </c>
      <c r="AR31" s="290">
        <v>0.91995000000000005</v>
      </c>
      <c r="AS31" s="290">
        <v>0.92210000000000003</v>
      </c>
      <c r="AT31" s="290">
        <v>0.92422000000000004</v>
      </c>
      <c r="AU31" s="290">
        <v>0.92630000000000001</v>
      </c>
      <c r="AV31" s="290">
        <v>0.92835999999999996</v>
      </c>
      <c r="AW31" s="290">
        <v>0.93039000000000005</v>
      </c>
      <c r="AX31" s="290">
        <v>0.93237000000000003</v>
      </c>
      <c r="AY31" s="290">
        <v>0.93432999999999999</v>
      </c>
      <c r="AZ31" s="290">
        <v>0.93625000000000003</v>
      </c>
      <c r="BA31" s="290">
        <v>0.93811999999999995</v>
      </c>
      <c r="BB31" s="290">
        <v>0.93996000000000002</v>
      </c>
      <c r="BC31" s="290">
        <v>0.94176000000000004</v>
      </c>
      <c r="BD31" s="290">
        <v>0.94354000000000005</v>
      </c>
      <c r="BE31" s="290">
        <v>0.94525999999999999</v>
      </c>
      <c r="BF31" s="290">
        <v>0.94694999999999996</v>
      </c>
      <c r="BG31" s="290">
        <v>0.94859000000000004</v>
      </c>
      <c r="BH31" s="290">
        <v>0.95020000000000004</v>
      </c>
      <c r="BI31" s="290">
        <v>0.95176000000000005</v>
      </c>
      <c r="BJ31" s="290">
        <v>0.95326999999999995</v>
      </c>
      <c r="BK31" s="290">
        <v>0.95474999999999999</v>
      </c>
      <c r="BL31" s="290">
        <v>0.95618999999999998</v>
      </c>
      <c r="BM31" s="290">
        <v>0.95759000000000005</v>
      </c>
      <c r="BN31" s="290">
        <v>0.95896000000000003</v>
      </c>
      <c r="BO31" s="290">
        <v>0.96028000000000002</v>
      </c>
      <c r="BP31" s="290">
        <v>0.96153999999999995</v>
      </c>
      <c r="BQ31" s="290">
        <v>0.96277000000000001</v>
      </c>
      <c r="BR31" s="290">
        <v>0.96396000000000004</v>
      </c>
      <c r="BS31" s="290">
        <v>0.96509999999999996</v>
      </c>
      <c r="BT31" s="290">
        <v>0.96619999999999995</v>
      </c>
      <c r="BU31" s="290">
        <v>0.96728000000000003</v>
      </c>
      <c r="BV31" s="290">
        <v>0.96833000000000002</v>
      </c>
      <c r="BW31" s="290">
        <v>0.96935000000000004</v>
      </c>
      <c r="BX31" s="290">
        <v>0.97036</v>
      </c>
      <c r="BY31" s="290">
        <v>0.97136</v>
      </c>
      <c r="BZ31" s="290">
        <v>0.97233999999999998</v>
      </c>
      <c r="CA31" s="290">
        <v>0.97331000000000001</v>
      </c>
      <c r="CB31" s="290">
        <v>0.97426000000000001</v>
      </c>
      <c r="CC31" s="290">
        <v>0.97521000000000002</v>
      </c>
      <c r="CD31" s="290">
        <v>0.97614000000000001</v>
      </c>
      <c r="CE31" s="290">
        <v>0.97706999999999999</v>
      </c>
      <c r="CF31" s="290">
        <v>0.97801000000000005</v>
      </c>
      <c r="CG31" s="290">
        <v>0.97897000000000001</v>
      </c>
      <c r="CH31" s="290">
        <v>0.97994000000000003</v>
      </c>
      <c r="CI31" s="290">
        <v>0.98094999999999999</v>
      </c>
      <c r="CJ31" s="290">
        <v>0.98197000000000001</v>
      </c>
      <c r="CK31" s="290">
        <v>0.98302</v>
      </c>
      <c r="CL31" s="290">
        <v>0.98409000000000002</v>
      </c>
      <c r="CM31" s="290">
        <v>0.98519000000000001</v>
      </c>
      <c r="CN31" s="290">
        <v>0.98631000000000002</v>
      </c>
      <c r="CO31" s="290">
        <v>0.98746</v>
      </c>
      <c r="CP31" s="290">
        <v>0.98863999999999996</v>
      </c>
      <c r="CQ31" s="290">
        <v>0.98985000000000001</v>
      </c>
      <c r="CR31" s="290">
        <v>0.99111000000000005</v>
      </c>
      <c r="CS31" s="290">
        <v>0.99239999999999995</v>
      </c>
      <c r="CT31" s="290">
        <v>0.99373999999999996</v>
      </c>
      <c r="CU31" s="290">
        <v>0.99514000000000002</v>
      </c>
      <c r="CV31" s="290">
        <v>0.99658000000000002</v>
      </c>
      <c r="CW31" s="290">
        <v>0.99804000000000004</v>
      </c>
      <c r="CX31" s="290">
        <v>0.99951999999999996</v>
      </c>
      <c r="CY31" s="14"/>
      <c r="CZ31" s="14"/>
      <c r="DA31" s="14"/>
    </row>
    <row r="32" spans="1:105" ht="15" x14ac:dyDescent="0.25">
      <c r="A32" s="60">
        <v>11</v>
      </c>
      <c r="B32" s="137">
        <v>0.79695000000000005</v>
      </c>
      <c r="C32" s="137">
        <v>0.80203999999999998</v>
      </c>
      <c r="D32" s="137">
        <v>0.80671000000000004</v>
      </c>
      <c r="E32" s="137">
        <v>0.81111</v>
      </c>
      <c r="F32" s="137">
        <v>0.81527000000000005</v>
      </c>
      <c r="G32" s="137">
        <v>0.81923000000000001</v>
      </c>
      <c r="H32" s="137">
        <v>0.82304999999999995</v>
      </c>
      <c r="I32" s="137">
        <v>0.82672000000000001</v>
      </c>
      <c r="J32" s="137">
        <v>0.83026</v>
      </c>
      <c r="K32" s="137">
        <v>0.8337</v>
      </c>
      <c r="L32" s="137">
        <v>0.83706000000000003</v>
      </c>
      <c r="M32" s="138">
        <v>0.84031999999999996</v>
      </c>
      <c r="N32" s="288">
        <v>0.84350999999999998</v>
      </c>
      <c r="O32" s="137">
        <v>0.84662999999999999</v>
      </c>
      <c r="P32" s="137">
        <v>0.84967999999999999</v>
      </c>
      <c r="Q32" s="137">
        <v>0.85267999999999999</v>
      </c>
      <c r="R32" s="137">
        <v>0.85563999999999996</v>
      </c>
      <c r="S32" s="137">
        <v>0.85853000000000002</v>
      </c>
      <c r="T32" s="290">
        <v>0.86138000000000003</v>
      </c>
      <c r="U32" s="290">
        <v>0.86419999999999997</v>
      </c>
      <c r="V32" s="290">
        <v>0.86697999999999997</v>
      </c>
      <c r="W32" s="290">
        <v>0.86973</v>
      </c>
      <c r="X32" s="290">
        <v>0.87243000000000004</v>
      </c>
      <c r="Y32" s="290">
        <v>0.87511000000000005</v>
      </c>
      <c r="Z32" s="290">
        <v>0.87775000000000003</v>
      </c>
      <c r="AA32" s="290">
        <v>0.88036000000000003</v>
      </c>
      <c r="AB32" s="290">
        <v>0.88293999999999995</v>
      </c>
      <c r="AC32" s="290">
        <v>0.88549999999999995</v>
      </c>
      <c r="AD32" s="290">
        <v>0.88802999999999999</v>
      </c>
      <c r="AE32" s="290">
        <v>0.89053000000000004</v>
      </c>
      <c r="AF32" s="290">
        <v>0.89300000000000002</v>
      </c>
      <c r="AG32" s="290">
        <v>0.89544999999999997</v>
      </c>
      <c r="AH32" s="290">
        <v>0.89788000000000001</v>
      </c>
      <c r="AI32" s="290">
        <v>0.90027999999999997</v>
      </c>
      <c r="AJ32" s="290">
        <v>0.90264999999999995</v>
      </c>
      <c r="AK32" s="290">
        <v>0.90500999999999998</v>
      </c>
      <c r="AL32" s="290">
        <v>0.90734000000000004</v>
      </c>
      <c r="AM32" s="290">
        <v>0.90964999999999996</v>
      </c>
      <c r="AN32" s="290">
        <v>0.91191999999999995</v>
      </c>
      <c r="AO32" s="290">
        <v>0.91415999999999997</v>
      </c>
      <c r="AP32" s="290">
        <v>0.91637999999999997</v>
      </c>
      <c r="AQ32" s="290">
        <v>0.91857999999999995</v>
      </c>
      <c r="AR32" s="290">
        <v>0.92074</v>
      </c>
      <c r="AS32" s="290">
        <v>0.92288000000000003</v>
      </c>
      <c r="AT32" s="290">
        <v>0.92500000000000004</v>
      </c>
      <c r="AU32" s="290">
        <v>0.92708000000000002</v>
      </c>
      <c r="AV32" s="290">
        <v>0.92913000000000001</v>
      </c>
      <c r="AW32" s="290">
        <v>0.93113999999999997</v>
      </c>
      <c r="AX32" s="290">
        <v>0.93310999999999999</v>
      </c>
      <c r="AY32" s="290">
        <v>0.93506</v>
      </c>
      <c r="AZ32" s="290">
        <v>0.93696999999999997</v>
      </c>
      <c r="BA32" s="290">
        <v>0.93884000000000001</v>
      </c>
      <c r="BB32" s="290">
        <v>0.94067999999999996</v>
      </c>
      <c r="BC32" s="290">
        <v>0.94247999999999998</v>
      </c>
      <c r="BD32" s="290">
        <v>0.94423999999999997</v>
      </c>
      <c r="BE32" s="290">
        <v>0.94596000000000002</v>
      </c>
      <c r="BF32" s="290">
        <v>0.94762999999999997</v>
      </c>
      <c r="BG32" s="290">
        <v>0.94925999999999999</v>
      </c>
      <c r="BH32" s="290">
        <v>0.95086000000000004</v>
      </c>
      <c r="BI32" s="290">
        <v>0.95240000000000002</v>
      </c>
      <c r="BJ32" s="290">
        <v>0.95389999999999997</v>
      </c>
      <c r="BK32" s="290">
        <v>0.95535999999999999</v>
      </c>
      <c r="BL32" s="290">
        <v>0.95679000000000003</v>
      </c>
      <c r="BM32" s="290">
        <v>0.95818000000000003</v>
      </c>
      <c r="BN32" s="290">
        <v>0.95952999999999999</v>
      </c>
      <c r="BO32" s="290">
        <v>0.96082999999999996</v>
      </c>
      <c r="BP32" s="290">
        <v>0.96209</v>
      </c>
      <c r="BQ32" s="290">
        <v>0.96328999999999998</v>
      </c>
      <c r="BR32" s="290">
        <v>0.96445999999999998</v>
      </c>
      <c r="BS32" s="290">
        <v>0.96558999999999995</v>
      </c>
      <c r="BT32" s="290">
        <v>0.96667000000000003</v>
      </c>
      <c r="BU32" s="290">
        <v>0.96772999999999998</v>
      </c>
      <c r="BV32" s="290">
        <v>0.96875999999999995</v>
      </c>
      <c r="BW32" s="290">
        <v>0.96975999999999996</v>
      </c>
      <c r="BX32" s="290">
        <v>0.97075</v>
      </c>
      <c r="BY32" s="290">
        <v>0.97172000000000003</v>
      </c>
      <c r="BZ32" s="290">
        <v>0.97267999999999999</v>
      </c>
      <c r="CA32" s="290">
        <v>0.97363</v>
      </c>
      <c r="CB32" s="290">
        <v>0.97457000000000005</v>
      </c>
      <c r="CC32" s="290">
        <v>0.97550000000000003</v>
      </c>
      <c r="CD32" s="290">
        <v>0.97641999999999995</v>
      </c>
      <c r="CE32" s="290">
        <v>0.97733000000000003</v>
      </c>
      <c r="CF32" s="290">
        <v>0.97826000000000002</v>
      </c>
      <c r="CG32" s="290">
        <v>0.97919999999999996</v>
      </c>
      <c r="CH32" s="290">
        <v>0.98016000000000003</v>
      </c>
      <c r="CI32" s="290">
        <v>0.98114999999999997</v>
      </c>
      <c r="CJ32" s="290">
        <v>0.98216000000000003</v>
      </c>
      <c r="CK32" s="290">
        <v>0.98319999999999996</v>
      </c>
      <c r="CL32" s="290">
        <v>0.98424999999999996</v>
      </c>
      <c r="CM32" s="290">
        <v>0.98533999999999999</v>
      </c>
      <c r="CN32" s="290">
        <v>0.98645000000000005</v>
      </c>
      <c r="CO32" s="290">
        <v>0.98760000000000003</v>
      </c>
      <c r="CP32" s="290">
        <v>0.98877000000000004</v>
      </c>
      <c r="CQ32" s="290">
        <v>0.98997999999999997</v>
      </c>
      <c r="CR32" s="290">
        <v>0.99121999999999999</v>
      </c>
      <c r="CS32" s="290">
        <v>0.99251</v>
      </c>
      <c r="CT32" s="290">
        <v>0.99385999999999997</v>
      </c>
      <c r="CU32" s="290">
        <v>0.99524999999999997</v>
      </c>
      <c r="CV32" s="290">
        <v>0.99668999999999996</v>
      </c>
      <c r="CW32" s="290">
        <v>0.99814999999999998</v>
      </c>
      <c r="CX32" s="290">
        <v>0.99963000000000002</v>
      </c>
      <c r="CY32" s="14"/>
      <c r="CZ32" s="14"/>
      <c r="DA32" s="14"/>
    </row>
    <row r="33" spans="1:105" ht="15" x14ac:dyDescent="0.25">
      <c r="A33" s="60">
        <v>10</v>
      </c>
      <c r="B33" s="137">
        <v>0.79779</v>
      </c>
      <c r="C33" s="137">
        <v>0.80288000000000004</v>
      </c>
      <c r="D33" s="137">
        <v>0.80757000000000001</v>
      </c>
      <c r="E33" s="137">
        <v>0.81196999999999997</v>
      </c>
      <c r="F33" s="137">
        <v>0.81613000000000002</v>
      </c>
      <c r="G33" s="137">
        <v>0.82008999999999999</v>
      </c>
      <c r="H33" s="137">
        <v>0.82391000000000003</v>
      </c>
      <c r="I33" s="137">
        <v>0.82757999999999998</v>
      </c>
      <c r="J33" s="137">
        <v>0.83111999999999997</v>
      </c>
      <c r="K33" s="137">
        <v>0.83455999999999997</v>
      </c>
      <c r="L33" s="137">
        <v>0.83791000000000004</v>
      </c>
      <c r="M33" s="138">
        <v>0.84116999999999997</v>
      </c>
      <c r="N33" s="288">
        <v>0.84436</v>
      </c>
      <c r="O33" s="137">
        <v>0.84748000000000001</v>
      </c>
      <c r="P33" s="137">
        <v>0.85053000000000001</v>
      </c>
      <c r="Q33" s="137">
        <v>0.85353000000000001</v>
      </c>
      <c r="R33" s="137">
        <v>0.85648999999999997</v>
      </c>
      <c r="S33" s="137">
        <v>0.85938999999999999</v>
      </c>
      <c r="T33" s="290">
        <v>0.86223000000000005</v>
      </c>
      <c r="U33" s="290">
        <v>0.86504000000000003</v>
      </c>
      <c r="V33" s="290">
        <v>0.86782000000000004</v>
      </c>
      <c r="W33" s="290">
        <v>0.87056999999999995</v>
      </c>
      <c r="X33" s="290">
        <v>0.87326999999999999</v>
      </c>
      <c r="Y33" s="290">
        <v>0.87595000000000001</v>
      </c>
      <c r="Z33" s="290">
        <v>0.87858000000000003</v>
      </c>
      <c r="AA33" s="290">
        <v>0.88119000000000003</v>
      </c>
      <c r="AB33" s="290">
        <v>0.88376999999999994</v>
      </c>
      <c r="AC33" s="290">
        <v>0.88632999999999995</v>
      </c>
      <c r="AD33" s="290">
        <v>0.88885999999999998</v>
      </c>
      <c r="AE33" s="290">
        <v>0.89134999999999998</v>
      </c>
      <c r="AF33" s="290">
        <v>0.89381999999999995</v>
      </c>
      <c r="AG33" s="290">
        <v>0.89627000000000001</v>
      </c>
      <c r="AH33" s="290">
        <v>0.89868999999999999</v>
      </c>
      <c r="AI33" s="290">
        <v>0.90108999999999995</v>
      </c>
      <c r="AJ33" s="290">
        <v>0.90346000000000004</v>
      </c>
      <c r="AK33" s="290">
        <v>0.90581999999999996</v>
      </c>
      <c r="AL33" s="290">
        <v>0.90813999999999995</v>
      </c>
      <c r="AM33" s="290">
        <v>0.91044999999999998</v>
      </c>
      <c r="AN33" s="290">
        <v>0.91271999999999998</v>
      </c>
      <c r="AO33" s="290">
        <v>0.91496</v>
      </c>
      <c r="AP33" s="290">
        <v>0.91718</v>
      </c>
      <c r="AQ33" s="290">
        <v>0.91937000000000002</v>
      </c>
      <c r="AR33" s="290">
        <v>0.92152999999999996</v>
      </c>
      <c r="AS33" s="290">
        <v>0.92366000000000004</v>
      </c>
      <c r="AT33" s="290">
        <v>0.92576999999999998</v>
      </c>
      <c r="AU33" s="290">
        <v>0.92784999999999995</v>
      </c>
      <c r="AV33" s="290">
        <v>0.92988999999999999</v>
      </c>
      <c r="AW33" s="290">
        <v>0.93189999999999995</v>
      </c>
      <c r="AX33" s="290">
        <v>0.93386999999999998</v>
      </c>
      <c r="AY33" s="290">
        <v>0.93579999999999997</v>
      </c>
      <c r="AZ33" s="290">
        <v>0.93769999999999998</v>
      </c>
      <c r="BA33" s="290">
        <v>0.93957000000000002</v>
      </c>
      <c r="BB33" s="290">
        <v>0.94140000000000001</v>
      </c>
      <c r="BC33" s="290">
        <v>0.94318999999999997</v>
      </c>
      <c r="BD33" s="290">
        <v>0.94494</v>
      </c>
      <c r="BE33" s="290">
        <v>0.94664999999999999</v>
      </c>
      <c r="BF33" s="290">
        <v>0.94830999999999999</v>
      </c>
      <c r="BG33" s="290">
        <v>0.94993000000000005</v>
      </c>
      <c r="BH33" s="290">
        <v>0.95150999999999997</v>
      </c>
      <c r="BI33" s="290">
        <v>0.95304</v>
      </c>
      <c r="BJ33" s="290">
        <v>0.95452999999999999</v>
      </c>
      <c r="BK33" s="290">
        <v>0.95598000000000005</v>
      </c>
      <c r="BL33" s="290">
        <v>0.95738999999999996</v>
      </c>
      <c r="BM33" s="290">
        <v>0.95875999999999995</v>
      </c>
      <c r="BN33" s="290">
        <v>0.96009999999999995</v>
      </c>
      <c r="BO33" s="290">
        <v>0.96138000000000001</v>
      </c>
      <c r="BP33" s="290">
        <v>0.96262000000000003</v>
      </c>
      <c r="BQ33" s="290">
        <v>0.96382000000000001</v>
      </c>
      <c r="BR33" s="290">
        <v>0.96496999999999999</v>
      </c>
      <c r="BS33" s="290">
        <v>0.96606999999999998</v>
      </c>
      <c r="BT33" s="290">
        <v>0.96713000000000005</v>
      </c>
      <c r="BU33" s="290">
        <v>0.96816000000000002</v>
      </c>
      <c r="BV33" s="290">
        <v>0.96918000000000004</v>
      </c>
      <c r="BW33" s="290">
        <v>0.97016000000000002</v>
      </c>
      <c r="BX33" s="290">
        <v>0.97113000000000005</v>
      </c>
      <c r="BY33" s="290">
        <v>0.97209000000000001</v>
      </c>
      <c r="BZ33" s="290">
        <v>0.97302999999999995</v>
      </c>
      <c r="CA33" s="290">
        <v>0.97394999999999998</v>
      </c>
      <c r="CB33" s="290">
        <v>0.97487000000000001</v>
      </c>
      <c r="CC33" s="290">
        <v>0.97577999999999998</v>
      </c>
      <c r="CD33" s="290">
        <v>0.97668999999999995</v>
      </c>
      <c r="CE33" s="290">
        <v>0.97758</v>
      </c>
      <c r="CF33" s="290">
        <v>0.97848999999999997</v>
      </c>
      <c r="CG33" s="290">
        <v>0.97941</v>
      </c>
      <c r="CH33" s="290">
        <v>0.98036000000000001</v>
      </c>
      <c r="CI33" s="290">
        <v>0.98133999999999999</v>
      </c>
      <c r="CJ33" s="290">
        <v>0.98233999999999999</v>
      </c>
      <c r="CK33" s="290">
        <v>0.98334999999999995</v>
      </c>
      <c r="CL33" s="290">
        <v>0.98440000000000005</v>
      </c>
      <c r="CM33" s="290">
        <v>0.98548000000000002</v>
      </c>
      <c r="CN33" s="290">
        <v>0.98658000000000001</v>
      </c>
      <c r="CO33" s="290">
        <v>0.98772000000000004</v>
      </c>
      <c r="CP33" s="290">
        <v>0.98887999999999998</v>
      </c>
      <c r="CQ33" s="290">
        <v>0.99007999999999996</v>
      </c>
      <c r="CR33" s="290">
        <v>0.99131999999999998</v>
      </c>
      <c r="CS33" s="290">
        <v>0.99260999999999999</v>
      </c>
      <c r="CT33" s="290">
        <v>0.99395999999999995</v>
      </c>
      <c r="CU33" s="290">
        <v>0.99534</v>
      </c>
      <c r="CV33" s="290">
        <v>0.99678</v>
      </c>
      <c r="CW33" s="290">
        <v>0.99824000000000002</v>
      </c>
      <c r="CX33" s="290">
        <v>0.99973000000000001</v>
      </c>
      <c r="CY33" s="14"/>
      <c r="CZ33" s="14"/>
      <c r="DA33" s="14"/>
    </row>
    <row r="34" spans="1:105" ht="15" x14ac:dyDescent="0.25">
      <c r="A34" s="60">
        <v>9</v>
      </c>
      <c r="B34" s="137">
        <v>0.79864000000000002</v>
      </c>
      <c r="C34" s="137">
        <v>0.80373000000000006</v>
      </c>
      <c r="D34" s="137">
        <v>0.80842000000000003</v>
      </c>
      <c r="E34" s="137">
        <v>0.81281999999999999</v>
      </c>
      <c r="F34" s="137">
        <v>0.81698000000000004</v>
      </c>
      <c r="G34" s="137">
        <v>0.82094</v>
      </c>
      <c r="H34" s="137">
        <v>0.82476000000000005</v>
      </c>
      <c r="I34" s="137">
        <v>0.82843</v>
      </c>
      <c r="J34" s="137">
        <v>0.83196999999999999</v>
      </c>
      <c r="K34" s="137">
        <v>0.83540999999999999</v>
      </c>
      <c r="L34" s="137">
        <v>0.83875999999999995</v>
      </c>
      <c r="M34" s="138">
        <v>0.84201999999999999</v>
      </c>
      <c r="N34" s="288">
        <v>0.84521000000000002</v>
      </c>
      <c r="O34" s="137">
        <v>0.84833000000000003</v>
      </c>
      <c r="P34" s="137">
        <v>0.85138000000000003</v>
      </c>
      <c r="Q34" s="137">
        <v>0.85438000000000003</v>
      </c>
      <c r="R34" s="137">
        <v>0.85733000000000004</v>
      </c>
      <c r="S34" s="137">
        <v>0.86023000000000005</v>
      </c>
      <c r="T34" s="290">
        <v>0.86307</v>
      </c>
      <c r="U34" s="290">
        <v>0.86587999999999998</v>
      </c>
      <c r="V34" s="290">
        <v>0.86865999999999999</v>
      </c>
      <c r="W34" s="290">
        <v>0.86141000000000001</v>
      </c>
      <c r="X34" s="290">
        <v>0.87411000000000005</v>
      </c>
      <c r="Y34" s="290">
        <v>0.87678</v>
      </c>
      <c r="Z34" s="290">
        <v>0.87941000000000003</v>
      </c>
      <c r="AA34" s="290">
        <v>0.88202000000000003</v>
      </c>
      <c r="AB34" s="290">
        <v>0.88460000000000005</v>
      </c>
      <c r="AC34" s="290">
        <v>0.88715999999999995</v>
      </c>
      <c r="AD34" s="290">
        <v>0.88968000000000003</v>
      </c>
      <c r="AE34" s="290">
        <v>0.89217000000000002</v>
      </c>
      <c r="AF34" s="290">
        <v>0.89463999999999999</v>
      </c>
      <c r="AG34" s="290">
        <v>0.89709000000000005</v>
      </c>
      <c r="AH34" s="290">
        <v>0.89951000000000003</v>
      </c>
      <c r="AI34" s="290">
        <v>0.90190000000000003</v>
      </c>
      <c r="AJ34" s="290">
        <v>0.90427000000000002</v>
      </c>
      <c r="AK34" s="290">
        <v>0.90661999999999998</v>
      </c>
      <c r="AL34" s="290">
        <v>0.90893999999999997</v>
      </c>
      <c r="AM34" s="290">
        <v>0.91125</v>
      </c>
      <c r="AN34" s="290">
        <v>0.91352</v>
      </c>
      <c r="AO34" s="290">
        <v>0.91576000000000002</v>
      </c>
      <c r="AP34" s="290">
        <v>0.91798000000000002</v>
      </c>
      <c r="AQ34" s="290">
        <v>0.92015999999999998</v>
      </c>
      <c r="AR34" s="290">
        <v>0.92232000000000003</v>
      </c>
      <c r="AS34" s="290">
        <v>0.92444999999999999</v>
      </c>
      <c r="AT34" s="290">
        <v>0.92654999999999998</v>
      </c>
      <c r="AU34" s="290">
        <v>0.92862</v>
      </c>
      <c r="AV34" s="290">
        <v>0.93064999999999998</v>
      </c>
      <c r="AW34" s="290">
        <v>0.93264999999999998</v>
      </c>
      <c r="AX34" s="290">
        <v>0.93461000000000005</v>
      </c>
      <c r="AY34" s="290">
        <v>0.93654000000000004</v>
      </c>
      <c r="AZ34" s="290">
        <v>0.93842999999999999</v>
      </c>
      <c r="BA34" s="290">
        <v>0.94028</v>
      </c>
      <c r="BB34" s="290">
        <v>0.94210000000000005</v>
      </c>
      <c r="BC34" s="290">
        <v>0.94388000000000005</v>
      </c>
      <c r="BD34" s="290">
        <v>0.94562999999999997</v>
      </c>
      <c r="BE34" s="290">
        <v>0.94733000000000001</v>
      </c>
      <c r="BF34" s="290">
        <v>0.94898000000000005</v>
      </c>
      <c r="BG34" s="290">
        <v>0.95059000000000005</v>
      </c>
      <c r="BH34" s="290">
        <v>0.95216000000000001</v>
      </c>
      <c r="BI34" s="290">
        <v>0.95367999999999997</v>
      </c>
      <c r="BJ34" s="290">
        <v>0.95515000000000005</v>
      </c>
      <c r="BK34" s="290">
        <v>0.95660000000000001</v>
      </c>
      <c r="BL34" s="290">
        <v>0.95799000000000001</v>
      </c>
      <c r="BM34" s="290">
        <v>0.95935000000000004</v>
      </c>
      <c r="BN34" s="290">
        <v>0.96065999999999996</v>
      </c>
      <c r="BO34" s="290">
        <v>0.96192999999999995</v>
      </c>
      <c r="BP34" s="290">
        <v>0.96314999999999995</v>
      </c>
      <c r="BQ34" s="290">
        <v>0.96433999999999997</v>
      </c>
      <c r="BR34" s="290">
        <v>0.96545999999999998</v>
      </c>
      <c r="BS34" s="290">
        <v>0.96653999999999995</v>
      </c>
      <c r="BT34" s="290">
        <v>0.96758</v>
      </c>
      <c r="BU34" s="290">
        <v>0.96858999999999995</v>
      </c>
      <c r="BV34" s="290">
        <v>0.96958</v>
      </c>
      <c r="BW34" s="290">
        <v>0.97055999999999998</v>
      </c>
      <c r="BX34" s="290">
        <v>0.97150999999999998</v>
      </c>
      <c r="BY34" s="290">
        <v>0.97243999999999997</v>
      </c>
      <c r="BZ34" s="290">
        <v>0.97336</v>
      </c>
      <c r="CA34" s="290">
        <v>0.97426999999999997</v>
      </c>
      <c r="CB34" s="290">
        <v>0.97516000000000003</v>
      </c>
      <c r="CC34" s="290">
        <v>0.97604999999999997</v>
      </c>
      <c r="CD34" s="290">
        <v>0.97692999999999997</v>
      </c>
      <c r="CE34" s="290">
        <v>0.97780999999999996</v>
      </c>
      <c r="CF34" s="290">
        <v>0.97870000000000001</v>
      </c>
      <c r="CG34" s="290">
        <v>0.97962000000000005</v>
      </c>
      <c r="CH34" s="290">
        <v>0.98055999999999999</v>
      </c>
      <c r="CI34" s="290">
        <v>0.98151999999999995</v>
      </c>
      <c r="CJ34" s="290">
        <v>0.98250000000000004</v>
      </c>
      <c r="CK34" s="290">
        <v>0.98351</v>
      </c>
      <c r="CL34" s="290">
        <v>0.98453999999999997</v>
      </c>
      <c r="CM34" s="290">
        <v>0.98560000000000003</v>
      </c>
      <c r="CN34" s="290">
        <v>0.98670000000000002</v>
      </c>
      <c r="CO34" s="290">
        <v>0.98782999999999999</v>
      </c>
      <c r="CP34" s="290">
        <v>0.98897999999999997</v>
      </c>
      <c r="CQ34" s="290">
        <v>0.99016999999999999</v>
      </c>
      <c r="CR34" s="290">
        <v>0.99139999999999995</v>
      </c>
      <c r="CS34" s="290">
        <v>0.99268999999999996</v>
      </c>
      <c r="CT34" s="290">
        <v>0.99404000000000003</v>
      </c>
      <c r="CU34" s="290">
        <v>0.99541999999999997</v>
      </c>
      <c r="CV34" s="290">
        <v>0.99685000000000001</v>
      </c>
      <c r="CW34" s="290">
        <v>0.99831000000000003</v>
      </c>
      <c r="CX34" s="290">
        <v>0.99980999999999998</v>
      </c>
      <c r="CY34" s="14"/>
      <c r="CZ34" s="14"/>
      <c r="DA34" s="14"/>
    </row>
    <row r="35" spans="1:105" ht="15" x14ac:dyDescent="0.25">
      <c r="A35" s="60">
        <v>8</v>
      </c>
      <c r="B35" s="137">
        <v>0.79947999999999997</v>
      </c>
      <c r="C35" s="137">
        <v>0.80457999999999996</v>
      </c>
      <c r="D35" s="137">
        <v>0.80927000000000004</v>
      </c>
      <c r="E35" s="137">
        <v>0.81367</v>
      </c>
      <c r="F35" s="137">
        <v>0.81782999999999995</v>
      </c>
      <c r="G35" s="137">
        <v>0.82179000000000002</v>
      </c>
      <c r="H35" s="137">
        <v>0.82560999999999996</v>
      </c>
      <c r="I35" s="137">
        <v>0.82928000000000002</v>
      </c>
      <c r="J35" s="137">
        <v>0.83282</v>
      </c>
      <c r="K35" s="137">
        <v>0.83626</v>
      </c>
      <c r="L35" s="137">
        <v>0.83960999999999997</v>
      </c>
      <c r="M35" s="138">
        <v>0.84286000000000005</v>
      </c>
      <c r="N35" s="288">
        <v>0.84604999999999997</v>
      </c>
      <c r="O35" s="137">
        <v>0.84916999999999998</v>
      </c>
      <c r="P35" s="137">
        <v>0.85221999999999998</v>
      </c>
      <c r="Q35" s="137">
        <v>0.85521999999999998</v>
      </c>
      <c r="R35" s="137">
        <v>0.85816999999999999</v>
      </c>
      <c r="S35" s="137">
        <v>0.86107</v>
      </c>
      <c r="T35" s="290">
        <v>0.86390999999999996</v>
      </c>
      <c r="U35" s="290">
        <v>0.86672000000000005</v>
      </c>
      <c r="V35" s="290">
        <v>0.86950000000000005</v>
      </c>
      <c r="W35" s="290">
        <v>0.86224000000000001</v>
      </c>
      <c r="X35" s="290">
        <v>0.87494000000000005</v>
      </c>
      <c r="Y35" s="290">
        <v>0.87761</v>
      </c>
      <c r="Z35" s="290">
        <v>0.88024000000000002</v>
      </c>
      <c r="AA35" s="290">
        <v>0.88285000000000002</v>
      </c>
      <c r="AB35" s="290">
        <v>0.88543000000000005</v>
      </c>
      <c r="AC35" s="290">
        <v>0.88797999999999999</v>
      </c>
      <c r="AD35" s="290">
        <v>0.89049999999999996</v>
      </c>
      <c r="AE35" s="290">
        <v>0.89298999999999995</v>
      </c>
      <c r="AF35" s="290">
        <v>0.89546000000000003</v>
      </c>
      <c r="AG35" s="290">
        <v>0.89790000000000003</v>
      </c>
      <c r="AH35" s="290">
        <v>0.90032000000000001</v>
      </c>
      <c r="AI35" s="290">
        <v>0.90271000000000001</v>
      </c>
      <c r="AJ35" s="290">
        <v>0.90508999999999995</v>
      </c>
      <c r="AK35" s="290">
        <v>0.90742999999999996</v>
      </c>
      <c r="AL35" s="290">
        <v>0.90974999999999995</v>
      </c>
      <c r="AM35" s="290">
        <v>0.91205000000000003</v>
      </c>
      <c r="AN35" s="290">
        <v>0.91432000000000002</v>
      </c>
      <c r="AO35" s="290">
        <v>0.91656000000000004</v>
      </c>
      <c r="AP35" s="290">
        <v>0.91876999999999998</v>
      </c>
      <c r="AQ35" s="290">
        <v>0.92093999999999998</v>
      </c>
      <c r="AR35" s="290">
        <v>0.92308999999999997</v>
      </c>
      <c r="AS35" s="290">
        <v>0.92520999999999998</v>
      </c>
      <c r="AT35" s="290">
        <v>0.92730999999999997</v>
      </c>
      <c r="AU35" s="290">
        <v>0.92937999999999998</v>
      </c>
      <c r="AV35" s="290">
        <v>0.93140999999999996</v>
      </c>
      <c r="AW35" s="290">
        <v>0.93340000000000001</v>
      </c>
      <c r="AX35" s="290">
        <v>0.93535000000000001</v>
      </c>
      <c r="AY35" s="290">
        <v>0.93727000000000005</v>
      </c>
      <c r="AZ35" s="290">
        <v>0.93915000000000004</v>
      </c>
      <c r="BA35" s="290">
        <v>0.94099999999999995</v>
      </c>
      <c r="BB35" s="290">
        <v>0.94281000000000004</v>
      </c>
      <c r="BC35" s="290">
        <v>0.94457999999999998</v>
      </c>
      <c r="BD35" s="290">
        <v>0.94632000000000005</v>
      </c>
      <c r="BE35" s="290">
        <v>0.94801000000000002</v>
      </c>
      <c r="BF35" s="290">
        <v>0.94964999999999999</v>
      </c>
      <c r="BG35" s="290">
        <v>0.95125000000000004</v>
      </c>
      <c r="BH35" s="290">
        <v>0.95279999999999998</v>
      </c>
      <c r="BI35" s="290">
        <v>0.95430999999999999</v>
      </c>
      <c r="BJ35" s="290">
        <v>0.95577999999999996</v>
      </c>
      <c r="BK35" s="290">
        <v>0.95718999999999999</v>
      </c>
      <c r="BL35" s="290">
        <v>0.95857999999999999</v>
      </c>
      <c r="BM35" s="290">
        <v>0.95992</v>
      </c>
      <c r="BN35" s="290">
        <v>0.96121999999999996</v>
      </c>
      <c r="BO35" s="290">
        <v>0.96248</v>
      </c>
      <c r="BP35" s="290">
        <v>0.96367999999999998</v>
      </c>
      <c r="BQ35" s="290">
        <v>0.96482999999999997</v>
      </c>
      <c r="BR35" s="290">
        <v>0.96594000000000002</v>
      </c>
      <c r="BS35" s="290">
        <v>0.96699999999999997</v>
      </c>
      <c r="BT35" s="290">
        <v>0.96801999999999999</v>
      </c>
      <c r="BU35" s="290">
        <v>0.96901999999999999</v>
      </c>
      <c r="BV35" s="290">
        <v>0.96999000000000002</v>
      </c>
      <c r="BW35" s="290">
        <v>0.97094000000000003</v>
      </c>
      <c r="BX35" s="290">
        <v>0.97187000000000001</v>
      </c>
      <c r="BY35" s="290">
        <v>0.97277999999999998</v>
      </c>
      <c r="BZ35" s="290">
        <v>0.97367000000000004</v>
      </c>
      <c r="CA35" s="290">
        <v>0.97455999999999998</v>
      </c>
      <c r="CB35" s="290">
        <v>0.97543000000000002</v>
      </c>
      <c r="CC35" s="290">
        <v>0.97629999999999995</v>
      </c>
      <c r="CD35" s="290">
        <v>0.97716999999999998</v>
      </c>
      <c r="CE35" s="290">
        <v>0.97802999999999995</v>
      </c>
      <c r="CF35" s="290">
        <v>0.97889999999999999</v>
      </c>
      <c r="CG35" s="290">
        <v>0.9798</v>
      </c>
      <c r="CH35" s="290">
        <v>0.98072999999999999</v>
      </c>
      <c r="CI35" s="290">
        <v>0.98168</v>
      </c>
      <c r="CJ35" s="290">
        <v>0.98265000000000002</v>
      </c>
      <c r="CK35" s="290">
        <v>0.98365000000000002</v>
      </c>
      <c r="CL35" s="290">
        <v>0.98467000000000005</v>
      </c>
      <c r="CM35" s="290">
        <v>0.98572000000000004</v>
      </c>
      <c r="CN35" s="290">
        <v>0.98680999999999996</v>
      </c>
      <c r="CO35" s="290">
        <v>0.98792999999999997</v>
      </c>
      <c r="CP35" s="290">
        <v>0.98907</v>
      </c>
      <c r="CQ35" s="290">
        <v>0.99026000000000003</v>
      </c>
      <c r="CR35" s="290">
        <v>0.99148000000000003</v>
      </c>
      <c r="CS35" s="290">
        <v>0.99275999999999998</v>
      </c>
      <c r="CT35" s="290">
        <v>0.99411000000000005</v>
      </c>
      <c r="CU35" s="290">
        <v>0.99548999999999999</v>
      </c>
      <c r="CV35" s="290">
        <v>0.99692000000000003</v>
      </c>
      <c r="CW35" s="290">
        <v>0.99838000000000005</v>
      </c>
      <c r="CX35" s="290">
        <v>0.99987999999999999</v>
      </c>
      <c r="CY35" s="14"/>
      <c r="CZ35" s="14"/>
      <c r="DA35" s="14"/>
    </row>
    <row r="36" spans="1:105" x14ac:dyDescent="0.25">
      <c r="B36" s="14" t="str">
        <f>CONCATENATE(ВЭС_рабоч!B35,ВЭС_рабоч!C35)</f>
        <v/>
      </c>
      <c r="C36" s="14" t="str">
        <f>CONCATENATE(ВЭС_рабоч!D35,ВЭС_рабоч!E35)</f>
        <v/>
      </c>
      <c r="D36" s="14"/>
      <c r="E36" s="14"/>
      <c r="F36" s="14"/>
      <c r="G36" s="14"/>
      <c r="H36" s="14"/>
      <c r="I36" s="62"/>
      <c r="J36" s="14"/>
      <c r="K36" s="14"/>
      <c r="L36" s="14"/>
      <c r="M36" s="14"/>
    </row>
    <row r="37" spans="1:105" x14ac:dyDescent="0.4">
      <c r="A37" s="63">
        <f>IF(B49=B50,(43-B49),(43-ROUNDUP(РАСЧЕТЫ!C3,0)))</f>
        <v>43</v>
      </c>
      <c r="B37" s="66" t="s">
        <v>28</v>
      </c>
      <c r="C37" s="63" t="s">
        <v>344</v>
      </c>
      <c r="D37" s="66"/>
      <c r="E37" s="63"/>
      <c r="F37" s="66"/>
      <c r="G37" s="63"/>
      <c r="H37" s="14"/>
      <c r="I37" s="14"/>
      <c r="J37" s="14"/>
      <c r="K37" s="14"/>
      <c r="L37" s="14"/>
      <c r="M37" s="14"/>
      <c r="N37" s="14"/>
      <c r="AQ37" s="559"/>
      <c r="AR37" s="558"/>
      <c r="AS37" s="563"/>
    </row>
    <row r="38" spans="1:105" x14ac:dyDescent="0.25">
      <c r="A38" s="64" t="e">
        <f ca="1">1+MATCH(РАСЧЕТЫ!C5, INDIRECT(A39):INDIRECT(A40), 1)</f>
        <v>#N/A</v>
      </c>
      <c r="B38" s="69" t="s">
        <v>27</v>
      </c>
      <c r="C38" s="64"/>
      <c r="D38" s="69"/>
      <c r="E38" s="64"/>
      <c r="F38" s="69"/>
      <c r="G38" s="64"/>
      <c r="H38" s="133" t="s">
        <v>342</v>
      </c>
      <c r="I38" s="62"/>
      <c r="J38" s="14"/>
      <c r="K38" s="14" t="s">
        <v>343</v>
      </c>
      <c r="L38" s="14"/>
      <c r="M38" s="14"/>
      <c r="N38" s="14"/>
    </row>
    <row r="39" spans="1:105" ht="15" x14ac:dyDescent="0.25">
      <c r="A39" s="68" t="str">
        <f>ADDRESS(A37,2)</f>
        <v>$B$43</v>
      </c>
      <c r="B39" s="65" t="s">
        <v>30</v>
      </c>
      <c r="C39" s="68" t="s">
        <v>340</v>
      </c>
      <c r="D39" s="65"/>
      <c r="E39" s="68"/>
      <c r="F39" s="65"/>
      <c r="G39" s="68"/>
      <c r="H39" s="14"/>
      <c r="I39" s="62"/>
      <c r="J39" s="14"/>
      <c r="K39" s="14"/>
      <c r="L39" s="14"/>
      <c r="M39" s="14"/>
      <c r="N39" s="14"/>
    </row>
    <row r="40" spans="1:105" ht="15" x14ac:dyDescent="0.25">
      <c r="A40" s="68" t="str">
        <f>ADDRESS(A37,102)</f>
        <v>$CX$43</v>
      </c>
      <c r="B40" s="65" t="s">
        <v>31</v>
      </c>
      <c r="C40" s="68" t="s">
        <v>341</v>
      </c>
      <c r="D40" s="65"/>
      <c r="E40" s="68"/>
      <c r="F40" s="65"/>
      <c r="G40" s="68"/>
      <c r="H40" s="14"/>
      <c r="I40" s="62"/>
      <c r="J40" s="14"/>
      <c r="K40" s="14"/>
      <c r="L40" s="14"/>
      <c r="M40" s="14"/>
      <c r="N40" s="14"/>
    </row>
    <row r="41" spans="1:105" x14ac:dyDescent="0.25">
      <c r="A41" s="67" t="e">
        <f ca="1">INDIRECT(ADDRESS(2,A38))</f>
        <v>#N/A</v>
      </c>
      <c r="B41" s="65" t="s">
        <v>29</v>
      </c>
      <c r="C41" s="67"/>
      <c r="D41" s="65"/>
      <c r="E41" s="67"/>
      <c r="F41" s="65"/>
      <c r="G41" s="67"/>
      <c r="H41" s="14"/>
      <c r="I41" s="14"/>
      <c r="J41" s="14"/>
      <c r="K41" s="14"/>
      <c r="L41" s="14"/>
      <c r="M41" s="14"/>
      <c r="N41" s="14"/>
    </row>
    <row r="42" spans="1:105" x14ac:dyDescent="0.25">
      <c r="B42"/>
      <c r="C42" s="14"/>
      <c r="D42" s="75"/>
      <c r="E42" s="75"/>
      <c r="F42"/>
      <c r="G42"/>
      <c r="H42"/>
      <c r="I42"/>
      <c r="J42"/>
      <c r="K42"/>
      <c r="L42"/>
      <c r="M42"/>
    </row>
    <row r="43" spans="1:105" x14ac:dyDescent="0.25">
      <c r="A43" s="51" t="s">
        <v>38</v>
      </c>
      <c r="B43" s="65" t="s">
        <v>40</v>
      </c>
      <c r="C43" s="14"/>
      <c r="D43"/>
      <c r="E43"/>
      <c r="F43"/>
      <c r="G43"/>
      <c r="H43"/>
      <c r="I43"/>
      <c r="J43"/>
      <c r="K43"/>
      <c r="L43"/>
      <c r="M43"/>
    </row>
    <row r="44" spans="1:105" s="14" customFormat="1" ht="19.5" thickBot="1" x14ac:dyDescent="0.3">
      <c r="A44" s="109" t="s">
        <v>39</v>
      </c>
      <c r="B44" s="65" t="s">
        <v>41</v>
      </c>
      <c r="I44" s="62"/>
      <c r="O44" s="120"/>
      <c r="P44" s="120"/>
      <c r="Q44" s="120"/>
      <c r="R44" s="120"/>
      <c r="S44" s="120"/>
    </row>
    <row r="45" spans="1:105" s="14" customFormat="1" x14ac:dyDescent="0.25">
      <c r="A45" s="109"/>
      <c r="B45" s="621" t="s">
        <v>42</v>
      </c>
      <c r="C45" s="675" t="s">
        <v>43</v>
      </c>
      <c r="D45" s="676"/>
      <c r="E45" s="677"/>
      <c r="I45" s="62"/>
      <c r="O45" s="120"/>
      <c r="P45" s="120"/>
      <c r="Q45" s="120"/>
      <c r="R45" s="120"/>
      <c r="S45" s="120"/>
    </row>
    <row r="46" spans="1:105" s="14" customFormat="1" ht="16.899999999999999" customHeight="1" thickBot="1" x14ac:dyDescent="0.3">
      <c r="A46" s="109"/>
      <c r="B46" s="622"/>
      <c r="C46" s="113" t="e">
        <f ca="1">A41</f>
        <v>#N/A</v>
      </c>
      <c r="D46" s="115" t="e">
        <f ca="1">(D49-C49)/(E49-C49)*(E46-C46)+C46</f>
        <v>#N/A</v>
      </c>
      <c r="E46" s="114" t="e">
        <f ca="1">C46-1</f>
        <v>#N/A</v>
      </c>
      <c r="I46" s="62"/>
      <c r="O46" s="120"/>
      <c r="P46" s="120"/>
      <c r="Q46" s="120"/>
      <c r="R46" s="120"/>
      <c r="S46" s="120"/>
    </row>
    <row r="47" spans="1:105" s="14" customFormat="1" ht="19.5" thickTop="1" x14ac:dyDescent="0.25">
      <c r="A47" s="109"/>
      <c r="B47" s="623"/>
      <c r="C47" s="678" t="s">
        <v>44</v>
      </c>
      <c r="D47" s="678"/>
      <c r="E47" s="679"/>
      <c r="I47" s="62"/>
      <c r="O47" s="120"/>
      <c r="P47" s="120"/>
      <c r="Q47" s="120"/>
      <c r="R47" s="120"/>
      <c r="S47" s="120"/>
    </row>
    <row r="48" spans="1:105" s="62" customFormat="1" x14ac:dyDescent="0.25">
      <c r="A48" s="110"/>
      <c r="B48" s="564">
        <f>IF(B49=B50,B49,(B50+1))</f>
        <v>0</v>
      </c>
      <c r="C48" s="553" t="e">
        <f ca="1">INDIRECT(ADDRESS(A37,A38))</f>
        <v>#N/A</v>
      </c>
      <c r="D48" s="111" t="s">
        <v>13</v>
      </c>
      <c r="E48" s="555" t="e">
        <f ca="1">INDIRECT(ADDRESS(A37,A38+1))</f>
        <v>#N/A</v>
      </c>
      <c r="O48" s="148"/>
      <c r="P48" s="148"/>
      <c r="Q48" s="148"/>
      <c r="R48" s="148"/>
      <c r="S48" s="148"/>
    </row>
    <row r="49" spans="1:105" s="62" customFormat="1" ht="16.899999999999999" customHeight="1" x14ac:dyDescent="0.4">
      <c r="A49" s="110"/>
      <c r="B49" s="565">
        <f>РАСЧЕТЫ!C3</f>
        <v>0</v>
      </c>
      <c r="C49" s="559" t="e">
        <f ca="1">(B48-B49)*(C50-C48)+C48</f>
        <v>#N/A</v>
      </c>
      <c r="D49" s="558">
        <f>РАСЧЕТЫ!C5</f>
        <v>0</v>
      </c>
      <c r="E49" s="563" t="e">
        <f ca="1">(B48-B49)*(E50-E48)+E48</f>
        <v>#N/A</v>
      </c>
      <c r="H49" s="290"/>
      <c r="I49" s="290"/>
      <c r="O49" s="148"/>
      <c r="P49" s="148"/>
      <c r="Q49" s="148"/>
      <c r="R49" s="148"/>
      <c r="S49" s="148"/>
    </row>
    <row r="50" spans="1:105" s="62" customFormat="1" ht="19.5" thickBot="1" x14ac:dyDescent="0.3">
      <c r="A50" s="110"/>
      <c r="B50" s="566">
        <f>ROUNDDOWN(B49,0)</f>
        <v>0</v>
      </c>
      <c r="C50" s="556" t="e">
        <f ca="1">IF(B49=B50,C48,INDIRECT(ADDRESS(A37+1,A38)))</f>
        <v>#N/A</v>
      </c>
      <c r="D50" s="112" t="s">
        <v>13</v>
      </c>
      <c r="E50" s="557" t="e">
        <f ca="1">IF(B49=B50,E48,INDIRECT(ADDRESS(A37+1,A38+1)))</f>
        <v>#N/A</v>
      </c>
      <c r="H50" s="290"/>
      <c r="I50" s="290"/>
      <c r="O50" s="148"/>
      <c r="P50" s="148"/>
      <c r="Q50" s="148"/>
      <c r="R50" s="148"/>
      <c r="S50" s="148"/>
    </row>
    <row r="51" spans="1:105" s="62" customFormat="1" x14ac:dyDescent="0.25">
      <c r="A51" s="110"/>
      <c r="B51" s="621" t="s">
        <v>42</v>
      </c>
      <c r="C51" s="675" t="s">
        <v>43</v>
      </c>
      <c r="D51" s="676"/>
      <c r="E51" s="677"/>
      <c r="H51" s="290"/>
      <c r="I51" s="290"/>
      <c r="O51" s="148"/>
      <c r="P51" s="148"/>
      <c r="Q51" s="148"/>
      <c r="R51" s="148"/>
      <c r="S51" s="148"/>
    </row>
    <row r="52" spans="1:105" s="62" customFormat="1" x14ac:dyDescent="0.25">
      <c r="A52" s="110"/>
      <c r="B52" s="622"/>
      <c r="C52" s="113" t="e">
        <f ca="1">C46</f>
        <v>#N/A</v>
      </c>
      <c r="D52" s="117" t="e">
        <f ca="1">D46</f>
        <v>#N/A</v>
      </c>
      <c r="E52" s="116" t="e">
        <f ca="1">E46</f>
        <v>#N/A</v>
      </c>
      <c r="G52" s="290"/>
      <c r="H52" s="290"/>
      <c r="O52" s="148"/>
      <c r="P52" s="148"/>
      <c r="Q52" s="148"/>
      <c r="R52" s="148"/>
      <c r="S52" s="148"/>
    </row>
    <row r="53" spans="1:105" s="62" customFormat="1" x14ac:dyDescent="0.25">
      <c r="A53" s="110"/>
      <c r="B53" s="623"/>
      <c r="C53" s="678" t="s">
        <v>44</v>
      </c>
      <c r="D53" s="678"/>
      <c r="E53" s="679"/>
      <c r="G53" s="290"/>
      <c r="H53" s="290"/>
      <c r="O53" s="148"/>
      <c r="P53" s="148"/>
      <c r="Q53" s="148"/>
      <c r="R53" s="148"/>
      <c r="S53" s="148"/>
    </row>
    <row r="54" spans="1:105" s="14" customFormat="1" x14ac:dyDescent="0.25">
      <c r="A54" s="109"/>
      <c r="B54" s="564">
        <v>21</v>
      </c>
      <c r="C54" s="553" t="e">
        <f ca="1">INDIRECT(ADDRESS(22,A38))</f>
        <v>#N/A</v>
      </c>
      <c r="D54" s="560" t="s">
        <v>13</v>
      </c>
      <c r="E54" s="555" t="e">
        <f ca="1">INDIRECT(ADDRESS(22,A38+1))</f>
        <v>#N/A</v>
      </c>
      <c r="G54" s="290"/>
      <c r="H54" s="290"/>
      <c r="I54" s="62"/>
      <c r="O54" s="120"/>
      <c r="P54" s="120"/>
      <c r="Q54" s="120"/>
      <c r="R54" s="120"/>
      <c r="S54" s="120"/>
    </row>
    <row r="55" spans="1:105" s="14" customFormat="1" ht="19.5" thickBot="1" x14ac:dyDescent="0.45">
      <c r="A55" s="109"/>
      <c r="B55" s="565">
        <v>20</v>
      </c>
      <c r="C55" s="553" t="e">
        <f ca="1">INDIRECT(ADDRESS(23,A38))</f>
        <v>#N/A</v>
      </c>
      <c r="D55" s="561" t="e">
        <f ca="1">(C52-D52)/(C52-E52)*(E55-C55)+C55</f>
        <v>#N/A</v>
      </c>
      <c r="E55" s="555" t="e">
        <f ca="1">INDIRECT(ADDRESS(23,A38+1))</f>
        <v>#N/A</v>
      </c>
      <c r="I55" s="62"/>
      <c r="O55" s="120"/>
      <c r="P55" s="120"/>
      <c r="Q55" s="120"/>
      <c r="R55" s="120"/>
      <c r="S55" s="120"/>
    </row>
    <row r="56" spans="1:105" s="14" customFormat="1" ht="20.25" thickTop="1" thickBot="1" x14ac:dyDescent="0.3">
      <c r="A56" s="109"/>
      <c r="B56" s="566">
        <v>19</v>
      </c>
      <c r="C56" s="556" t="e">
        <f ca="1">INDIRECT(ADDRESS(24,A38))</f>
        <v>#N/A</v>
      </c>
      <c r="D56" s="562" t="s">
        <v>13</v>
      </c>
      <c r="E56" s="557" t="e">
        <f ca="1">INDIRECT(ADDRESS(24,A38+1))</f>
        <v>#N/A</v>
      </c>
      <c r="I56" s="62"/>
      <c r="O56" s="120"/>
      <c r="P56" s="120"/>
      <c r="Q56" s="120"/>
      <c r="R56" s="120"/>
      <c r="S56" s="120"/>
    </row>
    <row r="57" spans="1:105" s="14" customFormat="1" x14ac:dyDescent="0.25">
      <c r="A57" s="109"/>
      <c r="I57" s="62"/>
      <c r="O57" s="120"/>
      <c r="P57" s="120"/>
      <c r="Q57" s="120"/>
      <c r="R57" s="120"/>
      <c r="S57" s="120"/>
    </row>
    <row r="58" spans="1:105" s="14" customFormat="1" x14ac:dyDescent="0.25">
      <c r="A58" s="109"/>
      <c r="B58" s="14">
        <v>2</v>
      </c>
      <c r="C58" s="14">
        <v>3</v>
      </c>
      <c r="D58" s="14">
        <v>4</v>
      </c>
      <c r="E58" s="14">
        <v>5</v>
      </c>
      <c r="F58" s="14">
        <v>6</v>
      </c>
      <c r="G58" s="14">
        <v>7</v>
      </c>
      <c r="H58" s="14">
        <v>8</v>
      </c>
      <c r="I58" s="14">
        <v>9</v>
      </c>
      <c r="J58" s="14">
        <v>10</v>
      </c>
      <c r="K58" s="14">
        <v>11</v>
      </c>
      <c r="L58" s="14">
        <v>12</v>
      </c>
      <c r="M58" s="14">
        <v>13</v>
      </c>
      <c r="N58" s="14">
        <v>14</v>
      </c>
      <c r="O58" s="14">
        <v>15</v>
      </c>
      <c r="P58" s="14">
        <v>16</v>
      </c>
      <c r="Q58" s="14">
        <v>17</v>
      </c>
      <c r="R58" s="14">
        <v>18</v>
      </c>
      <c r="S58" s="14">
        <v>19</v>
      </c>
      <c r="T58" s="14">
        <v>20</v>
      </c>
      <c r="U58" s="14">
        <v>21</v>
      </c>
      <c r="V58" s="14">
        <v>22</v>
      </c>
      <c r="W58" s="14">
        <v>23</v>
      </c>
      <c r="X58" s="14">
        <v>24</v>
      </c>
      <c r="Y58" s="14">
        <v>25</v>
      </c>
      <c r="Z58" s="14">
        <v>26</v>
      </c>
      <c r="AA58" s="14">
        <v>27</v>
      </c>
      <c r="AB58" s="14">
        <v>28</v>
      </c>
      <c r="AC58" s="14">
        <v>29</v>
      </c>
      <c r="AD58" s="14">
        <v>30</v>
      </c>
      <c r="AE58" s="14">
        <v>31</v>
      </c>
      <c r="AF58" s="14">
        <v>32</v>
      </c>
      <c r="AG58" s="14">
        <v>33</v>
      </c>
      <c r="AH58" s="14">
        <v>34</v>
      </c>
      <c r="AI58" s="14">
        <v>35</v>
      </c>
      <c r="AJ58" s="14">
        <v>36</v>
      </c>
      <c r="AK58" s="14">
        <v>37</v>
      </c>
      <c r="AL58" s="14">
        <v>38</v>
      </c>
      <c r="AM58" s="14">
        <v>39</v>
      </c>
      <c r="AN58" s="14">
        <v>40</v>
      </c>
      <c r="AO58" s="14">
        <v>41</v>
      </c>
      <c r="AP58" s="14">
        <v>42</v>
      </c>
      <c r="AQ58" s="14">
        <v>43</v>
      </c>
      <c r="AR58" s="14">
        <v>44</v>
      </c>
      <c r="AS58" s="14">
        <v>45</v>
      </c>
      <c r="AT58" s="14">
        <v>46</v>
      </c>
      <c r="AU58" s="14">
        <v>47</v>
      </c>
      <c r="AV58" s="14">
        <v>48</v>
      </c>
      <c r="AW58" s="14">
        <v>49</v>
      </c>
      <c r="AX58" s="14">
        <v>50</v>
      </c>
      <c r="AY58" s="14">
        <v>51</v>
      </c>
      <c r="AZ58" s="14">
        <v>52</v>
      </c>
      <c r="BA58" s="14">
        <v>53</v>
      </c>
      <c r="BB58" s="14">
        <v>54</v>
      </c>
      <c r="BC58" s="14">
        <v>55</v>
      </c>
      <c r="BD58" s="14">
        <v>56</v>
      </c>
      <c r="BE58" s="14">
        <v>57</v>
      </c>
      <c r="BF58" s="14">
        <v>58</v>
      </c>
      <c r="BG58" s="14">
        <v>59</v>
      </c>
      <c r="BH58" s="14">
        <v>60</v>
      </c>
      <c r="BI58" s="14">
        <v>61</v>
      </c>
      <c r="BJ58" s="14">
        <v>62</v>
      </c>
      <c r="BK58" s="14">
        <v>63</v>
      </c>
      <c r="BL58" s="14">
        <v>64</v>
      </c>
      <c r="BM58" s="14">
        <v>65</v>
      </c>
      <c r="BN58" s="14">
        <v>66</v>
      </c>
      <c r="BO58" s="14">
        <v>67</v>
      </c>
      <c r="BP58" s="14">
        <v>68</v>
      </c>
      <c r="BQ58" s="14">
        <v>69</v>
      </c>
      <c r="BR58" s="14">
        <v>70</v>
      </c>
      <c r="BS58" s="14">
        <v>71</v>
      </c>
      <c r="BT58" s="14">
        <v>72</v>
      </c>
      <c r="BU58" s="14">
        <v>73</v>
      </c>
      <c r="BV58" s="14">
        <v>74</v>
      </c>
      <c r="BW58" s="14">
        <v>75</v>
      </c>
      <c r="BX58" s="14">
        <v>76</v>
      </c>
      <c r="BY58" s="14">
        <v>77</v>
      </c>
      <c r="BZ58" s="14">
        <v>78</v>
      </c>
      <c r="CA58" s="14">
        <v>79</v>
      </c>
      <c r="CB58" s="14">
        <v>80</v>
      </c>
      <c r="CC58" s="14">
        <v>81</v>
      </c>
      <c r="CD58" s="14">
        <v>82</v>
      </c>
      <c r="CE58" s="14">
        <v>83</v>
      </c>
      <c r="CF58" s="14">
        <v>84</v>
      </c>
      <c r="CG58" s="14">
        <v>85</v>
      </c>
      <c r="CH58" s="14">
        <v>86</v>
      </c>
      <c r="CI58" s="14">
        <v>87</v>
      </c>
      <c r="CJ58" s="14">
        <v>88</v>
      </c>
      <c r="CK58" s="14">
        <v>89</v>
      </c>
      <c r="CL58" s="14">
        <v>90</v>
      </c>
      <c r="CM58" s="14">
        <v>91</v>
      </c>
      <c r="CN58" s="14">
        <v>92</v>
      </c>
      <c r="CO58" s="14">
        <v>93</v>
      </c>
      <c r="CP58" s="14">
        <v>94</v>
      </c>
      <c r="CQ58" s="14">
        <v>95</v>
      </c>
      <c r="CR58" s="14">
        <v>96</v>
      </c>
      <c r="CS58" s="14">
        <v>97</v>
      </c>
      <c r="CT58" s="14">
        <v>98</v>
      </c>
      <c r="CU58" s="14">
        <v>99</v>
      </c>
      <c r="CV58" s="14">
        <v>100</v>
      </c>
      <c r="CW58" s="14">
        <v>101</v>
      </c>
      <c r="CX58" s="14">
        <v>102</v>
      </c>
      <c r="CY58" s="14">
        <v>103</v>
      </c>
      <c r="CZ58" s="14">
        <v>104</v>
      </c>
      <c r="DA58" s="14">
        <v>105</v>
      </c>
    </row>
    <row r="59" spans="1:105" s="14" customFormat="1" x14ac:dyDescent="0.25">
      <c r="A59" s="109"/>
      <c r="I59" s="62"/>
      <c r="O59" s="120"/>
      <c r="P59" s="120"/>
      <c r="Q59" s="120"/>
      <c r="R59" s="120"/>
      <c r="S59" s="120"/>
    </row>
    <row r="60" spans="1:105" s="14" customFormat="1" x14ac:dyDescent="0.25">
      <c r="A60" s="109"/>
      <c r="I60" s="62"/>
      <c r="O60" s="120"/>
      <c r="P60" s="120"/>
      <c r="Q60" s="120"/>
      <c r="R60" s="120"/>
      <c r="S60" s="120"/>
    </row>
    <row r="61" spans="1:105" s="14" customFormat="1" x14ac:dyDescent="0.25">
      <c r="A61" s="109"/>
      <c r="I61" s="62"/>
      <c r="O61" s="120"/>
      <c r="P61" s="120"/>
      <c r="Q61" s="120"/>
      <c r="R61" s="120"/>
      <c r="S61" s="120"/>
    </row>
    <row r="62" spans="1:105" s="14" customFormat="1" x14ac:dyDescent="0.25">
      <c r="A62" s="109"/>
      <c r="I62" s="62"/>
      <c r="O62" s="120"/>
      <c r="P62" s="120"/>
      <c r="Q62" s="120"/>
      <c r="R62" s="120"/>
      <c r="S62" s="120"/>
    </row>
    <row r="63" spans="1:105" s="14" customFormat="1" x14ac:dyDescent="0.25">
      <c r="A63" s="109"/>
      <c r="I63" s="62"/>
      <c r="O63" s="120"/>
      <c r="P63" s="120"/>
      <c r="Q63" s="120"/>
      <c r="R63" s="120"/>
      <c r="S63" s="120"/>
    </row>
    <row r="64" spans="1:105" s="14" customFormat="1" x14ac:dyDescent="0.25">
      <c r="A64" s="109"/>
      <c r="I64" s="62"/>
      <c r="O64" s="120"/>
      <c r="P64" s="120"/>
      <c r="Q64" s="120"/>
      <c r="R64" s="120"/>
      <c r="S64" s="120"/>
    </row>
    <row r="65" spans="1:19" s="14" customFormat="1" x14ac:dyDescent="0.25">
      <c r="A65" s="109"/>
      <c r="I65" s="62"/>
      <c r="O65" s="120"/>
      <c r="P65" s="120"/>
      <c r="Q65" s="120"/>
      <c r="R65" s="120"/>
      <c r="S65" s="120"/>
    </row>
    <row r="66" spans="1:19" s="14" customFormat="1" x14ac:dyDescent="0.25">
      <c r="A66" s="109"/>
      <c r="I66" s="62"/>
      <c r="O66" s="120"/>
      <c r="P66" s="120"/>
      <c r="Q66" s="120"/>
      <c r="R66" s="120"/>
      <c r="S66" s="120"/>
    </row>
    <row r="67" spans="1:19" s="14" customFormat="1" x14ac:dyDescent="0.25">
      <c r="A67" s="109"/>
      <c r="I67" s="62"/>
      <c r="O67" s="120"/>
      <c r="P67" s="120"/>
      <c r="Q67" s="120"/>
      <c r="R67" s="120"/>
      <c r="S67" s="120"/>
    </row>
    <row r="68" spans="1:19" s="14" customFormat="1" x14ac:dyDescent="0.25">
      <c r="A68" s="109"/>
      <c r="I68" s="62"/>
      <c r="O68" s="120"/>
      <c r="P68" s="120"/>
      <c r="Q68" s="120"/>
      <c r="R68" s="120"/>
      <c r="S68" s="120"/>
    </row>
    <row r="69" spans="1:19" s="14" customFormat="1" x14ac:dyDescent="0.25">
      <c r="A69" s="109"/>
      <c r="I69" s="62"/>
      <c r="O69" s="120"/>
      <c r="P69" s="120"/>
      <c r="Q69" s="120"/>
      <c r="R69" s="120"/>
      <c r="S69" s="120"/>
    </row>
    <row r="70" spans="1:19" s="14" customFormat="1" x14ac:dyDescent="0.25">
      <c r="A70" s="109"/>
      <c r="I70" s="62"/>
      <c r="O70" s="120"/>
      <c r="P70" s="120"/>
      <c r="Q70" s="120"/>
      <c r="R70" s="120"/>
      <c r="S70" s="120"/>
    </row>
    <row r="71" spans="1:19" s="14" customFormat="1" x14ac:dyDescent="0.25">
      <c r="A71" s="109"/>
      <c r="I71" s="62"/>
      <c r="O71" s="120"/>
      <c r="P71" s="120"/>
      <c r="Q71" s="120"/>
      <c r="R71" s="120"/>
      <c r="S71" s="120"/>
    </row>
    <row r="72" spans="1:19" s="14" customFormat="1" x14ac:dyDescent="0.25">
      <c r="A72" s="109"/>
      <c r="I72" s="62"/>
      <c r="O72" s="120"/>
      <c r="P72" s="120"/>
      <c r="Q72" s="120"/>
      <c r="R72" s="120"/>
      <c r="S72" s="120"/>
    </row>
    <row r="73" spans="1:19" s="14" customFormat="1" x14ac:dyDescent="0.25">
      <c r="A73" s="109"/>
      <c r="I73" s="62"/>
      <c r="O73" s="120"/>
      <c r="P73" s="120"/>
      <c r="Q73" s="120"/>
      <c r="R73" s="120"/>
      <c r="S73" s="120"/>
    </row>
    <row r="74" spans="1:19" s="14" customFormat="1" x14ac:dyDescent="0.25">
      <c r="A74" s="109"/>
      <c r="I74" s="62"/>
      <c r="O74" s="120"/>
      <c r="P74" s="120"/>
      <c r="Q74" s="120"/>
      <c r="R74" s="120"/>
      <c r="S74" s="120"/>
    </row>
    <row r="75" spans="1:19" s="14" customFormat="1" x14ac:dyDescent="0.25">
      <c r="A75" s="109"/>
      <c r="I75" s="62"/>
      <c r="O75" s="120"/>
      <c r="P75" s="120"/>
      <c r="Q75" s="120"/>
      <c r="R75" s="120"/>
      <c r="S75" s="120"/>
    </row>
    <row r="76" spans="1:19" s="14" customFormat="1" x14ac:dyDescent="0.25">
      <c r="A76" s="109"/>
      <c r="I76" s="62"/>
      <c r="O76" s="120"/>
      <c r="P76" s="120"/>
      <c r="Q76" s="120"/>
      <c r="R76" s="120"/>
      <c r="S76" s="120"/>
    </row>
    <row r="77" spans="1:19" s="14" customFormat="1" x14ac:dyDescent="0.25">
      <c r="A77" s="109"/>
      <c r="I77" s="62"/>
      <c r="O77" s="120"/>
      <c r="P77" s="120"/>
      <c r="Q77" s="120"/>
      <c r="R77" s="120"/>
      <c r="S77" s="120"/>
    </row>
    <row r="78" spans="1:19" s="14" customFormat="1" x14ac:dyDescent="0.25">
      <c r="A78" s="109"/>
      <c r="I78" s="62"/>
      <c r="O78" s="120"/>
      <c r="P78" s="120"/>
      <c r="Q78" s="120"/>
      <c r="R78" s="120"/>
      <c r="S78" s="120"/>
    </row>
    <row r="79" spans="1:19" s="14" customFormat="1" x14ac:dyDescent="0.25">
      <c r="A79" s="109"/>
      <c r="I79" s="62"/>
      <c r="O79" s="120"/>
      <c r="P79" s="120"/>
      <c r="Q79" s="120"/>
      <c r="R79" s="120"/>
      <c r="S79" s="120"/>
    </row>
    <row r="80" spans="1:19" s="14" customFormat="1" x14ac:dyDescent="0.25">
      <c r="A80" s="109"/>
      <c r="I80" s="62"/>
      <c r="O80" s="120"/>
      <c r="P80" s="120"/>
      <c r="Q80" s="120"/>
      <c r="R80" s="120"/>
      <c r="S80" s="120"/>
    </row>
    <row r="81" spans="1:19" s="14" customFormat="1" x14ac:dyDescent="0.25">
      <c r="A81" s="109"/>
      <c r="I81" s="62"/>
      <c r="O81" s="120"/>
      <c r="P81" s="120"/>
      <c r="Q81" s="120"/>
      <c r="R81" s="120"/>
      <c r="S81" s="120"/>
    </row>
    <row r="82" spans="1:19" s="14" customFormat="1" x14ac:dyDescent="0.25">
      <c r="A82" s="109"/>
      <c r="I82" s="62"/>
      <c r="O82" s="120"/>
      <c r="P82" s="120"/>
      <c r="Q82" s="120"/>
      <c r="R82" s="120"/>
      <c r="S82" s="120"/>
    </row>
    <row r="83" spans="1:19" s="14" customFormat="1" x14ac:dyDescent="0.25">
      <c r="A83" s="109"/>
      <c r="I83" s="62"/>
      <c r="O83" s="120"/>
      <c r="P83" s="120"/>
      <c r="Q83" s="120"/>
      <c r="R83" s="120"/>
      <c r="S83" s="120"/>
    </row>
    <row r="84" spans="1:19" s="14" customFormat="1" x14ac:dyDescent="0.25">
      <c r="A84" s="109"/>
      <c r="I84" s="62"/>
      <c r="O84" s="120"/>
      <c r="P84" s="120"/>
      <c r="Q84" s="120"/>
      <c r="R84" s="120"/>
      <c r="S84" s="120"/>
    </row>
    <row r="85" spans="1:19" s="14" customFormat="1" x14ac:dyDescent="0.25">
      <c r="A85" s="109"/>
      <c r="I85" s="62"/>
      <c r="O85" s="120"/>
      <c r="P85" s="120"/>
      <c r="Q85" s="120"/>
      <c r="R85" s="120"/>
      <c r="S85" s="120"/>
    </row>
    <row r="86" spans="1:19" s="14" customFormat="1" x14ac:dyDescent="0.25">
      <c r="A86" s="109"/>
      <c r="I86" s="62"/>
      <c r="O86" s="120"/>
      <c r="P86" s="120"/>
      <c r="Q86" s="120"/>
      <c r="R86" s="120"/>
      <c r="S86" s="120"/>
    </row>
    <row r="87" spans="1:19" s="14" customFormat="1" x14ac:dyDescent="0.25">
      <c r="A87" s="109"/>
      <c r="I87" s="62"/>
      <c r="O87" s="120"/>
      <c r="P87" s="120"/>
      <c r="Q87" s="120"/>
      <c r="R87" s="120"/>
      <c r="S87" s="120"/>
    </row>
    <row r="88" spans="1:19" s="14" customFormat="1" x14ac:dyDescent="0.25">
      <c r="A88" s="109"/>
      <c r="I88" s="62"/>
      <c r="O88" s="120"/>
      <c r="P88" s="120"/>
      <c r="Q88" s="120"/>
      <c r="R88" s="120"/>
      <c r="S88" s="120"/>
    </row>
    <row r="89" spans="1:19" s="14" customFormat="1" x14ac:dyDescent="0.25">
      <c r="A89" s="109"/>
      <c r="I89" s="62"/>
      <c r="O89" s="120"/>
      <c r="P89" s="120"/>
      <c r="Q89" s="120"/>
      <c r="R89" s="120"/>
      <c r="S89" s="120"/>
    </row>
    <row r="90" spans="1:19" s="14" customFormat="1" x14ac:dyDescent="0.25">
      <c r="A90" s="109"/>
      <c r="I90" s="62"/>
      <c r="O90" s="120"/>
      <c r="P90" s="120"/>
      <c r="Q90" s="120"/>
      <c r="R90" s="120"/>
      <c r="S90" s="120"/>
    </row>
    <row r="91" spans="1:19" s="14" customFormat="1" x14ac:dyDescent="0.25">
      <c r="A91" s="109"/>
      <c r="I91" s="62"/>
      <c r="O91" s="120"/>
      <c r="P91" s="120"/>
      <c r="Q91" s="120"/>
      <c r="R91" s="120"/>
      <c r="S91" s="120"/>
    </row>
    <row r="92" spans="1:19" s="14" customFormat="1" x14ac:dyDescent="0.25">
      <c r="A92" s="109"/>
      <c r="I92" s="62"/>
      <c r="O92" s="120"/>
      <c r="P92" s="120"/>
      <c r="Q92" s="120"/>
      <c r="R92" s="120"/>
      <c r="S92" s="120"/>
    </row>
    <row r="93" spans="1:19" s="14" customFormat="1" x14ac:dyDescent="0.25">
      <c r="A93" s="109"/>
      <c r="I93" s="62"/>
      <c r="O93" s="120"/>
      <c r="P93" s="120"/>
      <c r="Q93" s="120"/>
      <c r="R93" s="120"/>
      <c r="S93" s="120"/>
    </row>
    <row r="94" spans="1:19" s="14" customFormat="1" x14ac:dyDescent="0.25">
      <c r="A94" s="109"/>
      <c r="I94" s="62"/>
      <c r="O94" s="120"/>
      <c r="P94" s="120"/>
      <c r="Q94" s="120"/>
      <c r="R94" s="120"/>
      <c r="S94" s="120"/>
    </row>
    <row r="95" spans="1:19" s="14" customFormat="1" x14ac:dyDescent="0.25">
      <c r="A95" s="109"/>
      <c r="I95" s="62"/>
      <c r="O95" s="120"/>
      <c r="P95" s="120"/>
      <c r="Q95" s="120"/>
      <c r="R95" s="120"/>
      <c r="S95" s="120"/>
    </row>
    <row r="96" spans="1:19" s="14" customFormat="1" x14ac:dyDescent="0.25">
      <c r="A96" s="109"/>
      <c r="I96" s="62"/>
      <c r="O96" s="120"/>
      <c r="P96" s="120"/>
      <c r="Q96" s="120"/>
      <c r="R96" s="120"/>
      <c r="S96" s="120"/>
    </row>
    <row r="97" spans="1:19" s="14" customFormat="1" x14ac:dyDescent="0.25">
      <c r="A97" s="109"/>
      <c r="I97" s="62"/>
      <c r="O97" s="120"/>
      <c r="P97" s="120"/>
      <c r="Q97" s="120"/>
      <c r="R97" s="120"/>
      <c r="S97" s="120"/>
    </row>
    <row r="98" spans="1:19" s="14" customFormat="1" x14ac:dyDescent="0.25">
      <c r="A98" s="109"/>
      <c r="I98" s="62"/>
      <c r="O98" s="120"/>
      <c r="P98" s="120"/>
      <c r="Q98" s="120"/>
      <c r="R98" s="120"/>
      <c r="S98" s="120"/>
    </row>
    <row r="99" spans="1:19" s="14" customFormat="1" x14ac:dyDescent="0.25">
      <c r="A99" s="109"/>
      <c r="I99" s="62"/>
      <c r="O99" s="120"/>
      <c r="P99" s="120"/>
      <c r="Q99" s="120"/>
      <c r="R99" s="120"/>
      <c r="S99" s="120"/>
    </row>
    <row r="100" spans="1:19" s="14" customFormat="1" x14ac:dyDescent="0.25">
      <c r="A100" s="109"/>
      <c r="I100" s="62"/>
      <c r="O100" s="120"/>
      <c r="P100" s="120"/>
      <c r="Q100" s="120"/>
      <c r="R100" s="120"/>
      <c r="S100" s="120"/>
    </row>
    <row r="101" spans="1:19" s="14" customFormat="1" x14ac:dyDescent="0.25">
      <c r="A101" s="109"/>
      <c r="I101" s="62"/>
      <c r="O101" s="120"/>
      <c r="P101" s="120"/>
      <c r="Q101" s="120"/>
      <c r="R101" s="120"/>
      <c r="S101" s="120"/>
    </row>
    <row r="102" spans="1:19" s="14" customFormat="1" x14ac:dyDescent="0.25">
      <c r="A102" s="109"/>
      <c r="I102" s="62"/>
      <c r="O102" s="120"/>
      <c r="P102" s="120"/>
      <c r="Q102" s="120"/>
      <c r="R102" s="120"/>
      <c r="S102" s="120"/>
    </row>
    <row r="103" spans="1:19" s="14" customFormat="1" x14ac:dyDescent="0.25">
      <c r="A103" s="109"/>
      <c r="I103" s="62"/>
      <c r="O103" s="120"/>
      <c r="P103" s="120"/>
      <c r="Q103" s="120"/>
      <c r="R103" s="120"/>
      <c r="S103" s="120"/>
    </row>
    <row r="104" spans="1:19" s="14" customFormat="1" x14ac:dyDescent="0.25">
      <c r="A104" s="109"/>
      <c r="I104" s="62"/>
      <c r="O104" s="120"/>
      <c r="P104" s="120"/>
      <c r="Q104" s="120"/>
      <c r="R104" s="120"/>
      <c r="S104" s="120"/>
    </row>
    <row r="105" spans="1:19" s="14" customFormat="1" x14ac:dyDescent="0.25">
      <c r="A105" s="109"/>
      <c r="I105" s="62"/>
      <c r="O105" s="120"/>
      <c r="P105" s="120"/>
      <c r="Q105" s="120"/>
      <c r="R105" s="120"/>
      <c r="S105" s="120"/>
    </row>
    <row r="106" spans="1:19" s="14" customFormat="1" x14ac:dyDescent="0.25">
      <c r="A106" s="109"/>
      <c r="I106" s="62"/>
      <c r="O106" s="120"/>
      <c r="P106" s="120"/>
      <c r="Q106" s="120"/>
      <c r="R106" s="120"/>
      <c r="S106" s="120"/>
    </row>
    <row r="107" spans="1:19" s="14" customFormat="1" x14ac:dyDescent="0.25">
      <c r="A107" s="109"/>
      <c r="I107" s="62"/>
      <c r="O107" s="120"/>
      <c r="P107" s="120"/>
      <c r="Q107" s="120"/>
      <c r="R107" s="120"/>
      <c r="S107" s="120"/>
    </row>
    <row r="108" spans="1:19" s="14" customFormat="1" x14ac:dyDescent="0.25">
      <c r="A108" s="109"/>
      <c r="I108" s="62"/>
      <c r="O108" s="120"/>
      <c r="P108" s="120"/>
      <c r="Q108" s="120"/>
      <c r="R108" s="120"/>
      <c r="S108" s="120"/>
    </row>
    <row r="109" spans="1:19" s="14" customFormat="1" x14ac:dyDescent="0.25">
      <c r="A109" s="109"/>
      <c r="I109" s="62"/>
      <c r="O109" s="120"/>
      <c r="P109" s="120"/>
      <c r="Q109" s="120"/>
      <c r="R109" s="120"/>
      <c r="S109" s="120"/>
    </row>
    <row r="110" spans="1:19" s="14" customFormat="1" x14ac:dyDescent="0.25">
      <c r="A110" s="109"/>
      <c r="I110" s="62"/>
      <c r="O110" s="120"/>
      <c r="P110" s="120"/>
      <c r="Q110" s="120"/>
      <c r="R110" s="120"/>
      <c r="S110" s="120"/>
    </row>
    <row r="111" spans="1:19" s="14" customFormat="1" x14ac:dyDescent="0.25">
      <c r="A111" s="109"/>
      <c r="I111" s="62"/>
      <c r="O111" s="120"/>
      <c r="P111" s="120"/>
      <c r="Q111" s="120"/>
      <c r="R111" s="120"/>
      <c r="S111" s="120"/>
    </row>
    <row r="112" spans="1:19" s="14" customFormat="1" x14ac:dyDescent="0.25">
      <c r="A112" s="109"/>
      <c r="I112" s="62"/>
      <c r="O112" s="120"/>
      <c r="P112" s="120"/>
      <c r="Q112" s="120"/>
      <c r="R112" s="120"/>
      <c r="S112" s="120"/>
    </row>
    <row r="113" spans="1:19" s="14" customFormat="1" x14ac:dyDescent="0.25">
      <c r="A113" s="109"/>
      <c r="I113" s="62"/>
      <c r="O113" s="120"/>
      <c r="P113" s="120"/>
      <c r="Q113" s="120"/>
      <c r="R113" s="120"/>
      <c r="S113" s="120"/>
    </row>
    <row r="114" spans="1:19" s="14" customFormat="1" x14ac:dyDescent="0.25">
      <c r="A114" s="109"/>
      <c r="I114" s="62"/>
      <c r="O114" s="120"/>
      <c r="P114" s="120"/>
      <c r="Q114" s="120"/>
      <c r="R114" s="120"/>
      <c r="S114" s="120"/>
    </row>
    <row r="115" spans="1:19" s="14" customFormat="1" x14ac:dyDescent="0.25">
      <c r="A115" s="109"/>
      <c r="I115" s="62"/>
      <c r="O115" s="120"/>
      <c r="P115" s="120"/>
      <c r="Q115" s="120"/>
      <c r="R115" s="120"/>
      <c r="S115" s="120"/>
    </row>
    <row r="116" spans="1:19" s="14" customFormat="1" x14ac:dyDescent="0.25">
      <c r="A116" s="109"/>
      <c r="I116" s="62"/>
      <c r="O116" s="120"/>
      <c r="P116" s="120"/>
      <c r="Q116" s="120"/>
      <c r="R116" s="120"/>
      <c r="S116" s="120"/>
    </row>
    <row r="117" spans="1:19" s="14" customFormat="1" x14ac:dyDescent="0.25">
      <c r="A117" s="109"/>
      <c r="I117" s="62"/>
      <c r="O117" s="120"/>
      <c r="P117" s="120"/>
      <c r="Q117" s="120"/>
      <c r="R117" s="120"/>
      <c r="S117" s="120"/>
    </row>
    <row r="118" spans="1:19" s="14" customFormat="1" x14ac:dyDescent="0.25">
      <c r="A118" s="109"/>
      <c r="I118" s="62"/>
      <c r="O118" s="120"/>
      <c r="P118" s="120"/>
      <c r="Q118" s="120"/>
      <c r="R118" s="120"/>
      <c r="S118" s="120"/>
    </row>
    <row r="119" spans="1:19" s="14" customFormat="1" x14ac:dyDescent="0.25">
      <c r="A119" s="109"/>
      <c r="I119" s="62"/>
      <c r="O119" s="120"/>
      <c r="P119" s="120"/>
      <c r="Q119" s="120"/>
      <c r="R119" s="120"/>
      <c r="S119" s="120"/>
    </row>
    <row r="120" spans="1:19" s="14" customFormat="1" x14ac:dyDescent="0.25">
      <c r="A120" s="109"/>
      <c r="I120" s="62"/>
      <c r="O120" s="120"/>
      <c r="P120" s="120"/>
      <c r="Q120" s="120"/>
      <c r="R120" s="120"/>
      <c r="S120" s="120"/>
    </row>
    <row r="121" spans="1:19" s="14" customFormat="1" x14ac:dyDescent="0.25">
      <c r="A121" s="109"/>
      <c r="I121" s="62"/>
      <c r="O121" s="120"/>
      <c r="P121" s="120"/>
      <c r="Q121" s="120"/>
      <c r="R121" s="120"/>
      <c r="S121" s="120"/>
    </row>
    <row r="122" spans="1:19" s="14" customFormat="1" x14ac:dyDescent="0.25">
      <c r="A122" s="109"/>
      <c r="I122" s="62"/>
      <c r="O122" s="120"/>
      <c r="P122" s="120"/>
      <c r="Q122" s="120"/>
      <c r="R122" s="120"/>
      <c r="S122" s="120"/>
    </row>
    <row r="123" spans="1:19" s="14" customFormat="1" x14ac:dyDescent="0.25">
      <c r="A123" s="109"/>
      <c r="I123" s="62"/>
      <c r="O123" s="120"/>
      <c r="P123" s="120"/>
      <c r="Q123" s="120"/>
      <c r="R123" s="120"/>
      <c r="S123" s="120"/>
    </row>
    <row r="124" spans="1:19" s="14" customFormat="1" x14ac:dyDescent="0.25">
      <c r="A124" s="109"/>
      <c r="I124" s="62"/>
      <c r="O124" s="120"/>
      <c r="P124" s="120"/>
      <c r="Q124" s="120"/>
      <c r="R124" s="120"/>
      <c r="S124" s="120"/>
    </row>
    <row r="125" spans="1:19" s="14" customFormat="1" x14ac:dyDescent="0.25">
      <c r="A125" s="109"/>
      <c r="I125" s="62"/>
      <c r="O125" s="120"/>
      <c r="P125" s="120"/>
      <c r="Q125" s="120"/>
      <c r="R125" s="120"/>
      <c r="S125" s="120"/>
    </row>
    <row r="126" spans="1:19" s="14" customFormat="1" x14ac:dyDescent="0.25">
      <c r="A126" s="109"/>
      <c r="I126" s="62"/>
      <c r="O126" s="120"/>
      <c r="P126" s="120"/>
      <c r="Q126" s="120"/>
      <c r="R126" s="120"/>
      <c r="S126" s="120"/>
    </row>
    <row r="127" spans="1:19" s="14" customFormat="1" x14ac:dyDescent="0.25">
      <c r="A127" s="109"/>
      <c r="I127" s="62"/>
      <c r="O127" s="120"/>
      <c r="P127" s="120"/>
      <c r="Q127" s="120"/>
      <c r="R127" s="120"/>
      <c r="S127" s="120"/>
    </row>
    <row r="128" spans="1:19" s="14" customFormat="1" x14ac:dyDescent="0.25">
      <c r="A128" s="109"/>
      <c r="I128" s="62"/>
      <c r="O128" s="120"/>
      <c r="P128" s="120"/>
      <c r="Q128" s="120"/>
      <c r="R128" s="120"/>
      <c r="S128" s="120"/>
    </row>
    <row r="129" spans="1:19" s="14" customFormat="1" x14ac:dyDescent="0.25">
      <c r="A129" s="109"/>
      <c r="I129" s="62"/>
      <c r="O129" s="120"/>
      <c r="P129" s="120"/>
      <c r="Q129" s="120"/>
      <c r="R129" s="120"/>
      <c r="S129" s="120"/>
    </row>
    <row r="130" spans="1:19" s="14" customFormat="1" x14ac:dyDescent="0.25">
      <c r="A130" s="109"/>
      <c r="I130" s="62"/>
      <c r="O130" s="120"/>
      <c r="P130" s="120"/>
      <c r="Q130" s="120"/>
      <c r="R130" s="120"/>
      <c r="S130" s="120"/>
    </row>
    <row r="131" spans="1:19" s="14" customFormat="1" x14ac:dyDescent="0.25">
      <c r="A131" s="109"/>
      <c r="I131" s="62"/>
      <c r="O131" s="120"/>
      <c r="P131" s="120"/>
      <c r="Q131" s="120"/>
      <c r="R131" s="120"/>
      <c r="S131" s="120"/>
    </row>
    <row r="132" spans="1:19" s="14" customFormat="1" x14ac:dyDescent="0.25">
      <c r="A132" s="109"/>
      <c r="I132" s="62"/>
      <c r="O132" s="120"/>
      <c r="P132" s="120"/>
      <c r="Q132" s="120"/>
      <c r="R132" s="120"/>
      <c r="S132" s="120"/>
    </row>
    <row r="133" spans="1:19" s="14" customFormat="1" x14ac:dyDescent="0.25">
      <c r="A133" s="109"/>
      <c r="I133" s="62"/>
      <c r="O133" s="120"/>
      <c r="P133" s="120"/>
      <c r="Q133" s="120"/>
      <c r="R133" s="120"/>
      <c r="S133" s="120"/>
    </row>
    <row r="134" spans="1:19" s="14" customFormat="1" x14ac:dyDescent="0.25">
      <c r="A134" s="109"/>
      <c r="I134" s="62"/>
      <c r="O134" s="120"/>
      <c r="P134" s="120"/>
      <c r="Q134" s="120"/>
      <c r="R134" s="120"/>
      <c r="S134" s="120"/>
    </row>
    <row r="135" spans="1:19" s="14" customFormat="1" x14ac:dyDescent="0.25">
      <c r="A135" s="109"/>
      <c r="I135" s="62"/>
      <c r="O135" s="120"/>
      <c r="P135" s="120"/>
      <c r="Q135" s="120"/>
      <c r="R135" s="120"/>
      <c r="S135" s="120"/>
    </row>
    <row r="136" spans="1:19" s="14" customFormat="1" x14ac:dyDescent="0.25">
      <c r="A136" s="109"/>
      <c r="I136" s="62"/>
      <c r="O136" s="120"/>
      <c r="P136" s="120"/>
      <c r="Q136" s="120"/>
      <c r="R136" s="120"/>
      <c r="S136" s="120"/>
    </row>
    <row r="137" spans="1:19" s="14" customFormat="1" x14ac:dyDescent="0.25">
      <c r="A137" s="109"/>
      <c r="I137" s="62"/>
      <c r="O137" s="120"/>
      <c r="P137" s="120"/>
      <c r="Q137" s="120"/>
      <c r="R137" s="120"/>
      <c r="S137" s="120"/>
    </row>
    <row r="138" spans="1:19" s="14" customFormat="1" x14ac:dyDescent="0.25">
      <c r="A138" s="109"/>
      <c r="I138" s="62"/>
      <c r="O138" s="120"/>
      <c r="P138" s="120"/>
      <c r="Q138" s="120"/>
      <c r="R138" s="120"/>
      <c r="S138" s="120"/>
    </row>
    <row r="139" spans="1:19" s="14" customFormat="1" x14ac:dyDescent="0.25">
      <c r="A139" s="109"/>
      <c r="I139" s="62"/>
      <c r="O139" s="120"/>
      <c r="P139" s="120"/>
      <c r="Q139" s="120"/>
      <c r="R139" s="120"/>
      <c r="S139" s="120"/>
    </row>
    <row r="140" spans="1:19" s="14" customFormat="1" x14ac:dyDescent="0.25">
      <c r="A140" s="109"/>
      <c r="I140" s="62"/>
      <c r="O140" s="120"/>
      <c r="P140" s="120"/>
      <c r="Q140" s="120"/>
      <c r="R140" s="120"/>
      <c r="S140" s="120"/>
    </row>
    <row r="141" spans="1:19" s="14" customFormat="1" x14ac:dyDescent="0.25">
      <c r="A141" s="109"/>
      <c r="I141" s="62"/>
      <c r="O141" s="120"/>
      <c r="P141" s="120"/>
      <c r="Q141" s="120"/>
      <c r="R141" s="120"/>
      <c r="S141" s="120"/>
    </row>
    <row r="142" spans="1:19" s="14" customFormat="1" x14ac:dyDescent="0.25">
      <c r="A142" s="109"/>
      <c r="I142" s="62"/>
      <c r="O142" s="120"/>
      <c r="P142" s="120"/>
      <c r="Q142" s="120"/>
      <c r="R142" s="120"/>
      <c r="S142" s="120"/>
    </row>
    <row r="143" spans="1:19" s="14" customFormat="1" x14ac:dyDescent="0.25">
      <c r="A143" s="109"/>
      <c r="I143" s="62"/>
      <c r="O143" s="120"/>
      <c r="P143" s="120"/>
      <c r="Q143" s="120"/>
      <c r="R143" s="120"/>
      <c r="S143" s="120"/>
    </row>
    <row r="144" spans="1:19" s="14" customFormat="1" x14ac:dyDescent="0.25">
      <c r="A144" s="109"/>
      <c r="I144" s="62"/>
      <c r="O144" s="120"/>
      <c r="P144" s="120"/>
      <c r="Q144" s="120"/>
      <c r="R144" s="120"/>
      <c r="S144" s="120"/>
    </row>
    <row r="145" spans="1:19" s="14" customFormat="1" x14ac:dyDescent="0.25">
      <c r="A145" s="109"/>
      <c r="I145" s="62"/>
      <c r="O145" s="120"/>
      <c r="P145" s="120"/>
      <c r="Q145" s="120"/>
      <c r="R145" s="120"/>
      <c r="S145" s="120"/>
    </row>
    <row r="146" spans="1:19" s="14" customFormat="1" x14ac:dyDescent="0.25">
      <c r="A146" s="109"/>
      <c r="I146" s="62"/>
      <c r="O146" s="120"/>
      <c r="P146" s="120"/>
      <c r="Q146" s="120"/>
      <c r="R146" s="120"/>
      <c r="S146" s="120"/>
    </row>
    <row r="147" spans="1:19" s="14" customFormat="1" x14ac:dyDescent="0.25">
      <c r="A147" s="109"/>
      <c r="I147" s="62"/>
      <c r="O147" s="120"/>
      <c r="P147" s="120"/>
      <c r="Q147" s="120"/>
      <c r="R147" s="120"/>
      <c r="S147" s="120"/>
    </row>
    <row r="148" spans="1:19" s="14" customFormat="1" x14ac:dyDescent="0.25">
      <c r="A148" s="109"/>
      <c r="I148" s="62"/>
      <c r="O148" s="120"/>
      <c r="P148" s="120"/>
      <c r="Q148" s="120"/>
      <c r="R148" s="120"/>
      <c r="S148" s="120"/>
    </row>
    <row r="149" spans="1:19" s="14" customFormat="1" x14ac:dyDescent="0.25">
      <c r="A149" s="109"/>
      <c r="I149" s="62"/>
      <c r="O149" s="120"/>
      <c r="P149" s="120"/>
      <c r="Q149" s="120"/>
      <c r="R149" s="120"/>
      <c r="S149" s="120"/>
    </row>
    <row r="150" spans="1:19" s="14" customFormat="1" x14ac:dyDescent="0.25">
      <c r="A150" s="109"/>
      <c r="I150" s="62"/>
      <c r="O150" s="120"/>
      <c r="P150" s="120"/>
      <c r="Q150" s="120"/>
      <c r="R150" s="120"/>
      <c r="S150" s="120"/>
    </row>
    <row r="151" spans="1:19" s="14" customFormat="1" x14ac:dyDescent="0.25">
      <c r="A151" s="109"/>
      <c r="I151" s="62"/>
      <c r="O151" s="120"/>
      <c r="P151" s="120"/>
      <c r="Q151" s="120"/>
      <c r="R151" s="120"/>
      <c r="S151" s="120"/>
    </row>
    <row r="152" spans="1:19" s="14" customFormat="1" x14ac:dyDescent="0.25">
      <c r="A152" s="109"/>
      <c r="I152" s="62"/>
      <c r="O152" s="120"/>
      <c r="P152" s="120"/>
      <c r="Q152" s="120"/>
      <c r="R152" s="120"/>
      <c r="S152" s="120"/>
    </row>
    <row r="153" spans="1:19" s="14" customFormat="1" x14ac:dyDescent="0.25">
      <c r="A153" s="109"/>
      <c r="I153" s="62"/>
      <c r="O153" s="120"/>
      <c r="P153" s="120"/>
      <c r="Q153" s="120"/>
      <c r="R153" s="120"/>
      <c r="S153" s="120"/>
    </row>
    <row r="154" spans="1:19" s="14" customFormat="1" x14ac:dyDescent="0.25">
      <c r="A154" s="109"/>
      <c r="I154" s="62"/>
      <c r="O154" s="120"/>
      <c r="P154" s="120"/>
      <c r="Q154" s="120"/>
      <c r="R154" s="120"/>
      <c r="S154" s="120"/>
    </row>
    <row r="155" spans="1:19" s="14" customFormat="1" x14ac:dyDescent="0.25">
      <c r="A155" s="109"/>
      <c r="I155" s="62"/>
      <c r="O155" s="120"/>
      <c r="P155" s="120"/>
      <c r="Q155" s="120"/>
      <c r="R155" s="120"/>
      <c r="S155" s="120"/>
    </row>
    <row r="156" spans="1:19" s="14" customFormat="1" x14ac:dyDescent="0.25">
      <c r="A156" s="109"/>
      <c r="I156" s="62"/>
      <c r="O156" s="120"/>
      <c r="P156" s="120"/>
      <c r="Q156" s="120"/>
      <c r="R156" s="120"/>
      <c r="S156" s="120"/>
    </row>
    <row r="157" spans="1:19" s="14" customFormat="1" x14ac:dyDescent="0.25">
      <c r="A157" s="109"/>
      <c r="I157" s="62"/>
      <c r="O157" s="120"/>
      <c r="P157" s="120"/>
      <c r="Q157" s="120"/>
      <c r="R157" s="120"/>
      <c r="S157" s="120"/>
    </row>
    <row r="158" spans="1:19" s="14" customFormat="1" x14ac:dyDescent="0.25">
      <c r="A158" s="109"/>
      <c r="I158" s="62"/>
      <c r="O158" s="120"/>
      <c r="P158" s="120"/>
      <c r="Q158" s="120"/>
      <c r="R158" s="120"/>
      <c r="S158" s="120"/>
    </row>
    <row r="159" spans="1:19" s="14" customFormat="1" x14ac:dyDescent="0.25">
      <c r="A159" s="109"/>
      <c r="I159" s="62"/>
      <c r="O159" s="120"/>
      <c r="P159" s="120"/>
      <c r="Q159" s="120"/>
      <c r="R159" s="120"/>
      <c r="S159" s="120"/>
    </row>
    <row r="160" spans="1:19" s="14" customFormat="1" x14ac:dyDescent="0.25">
      <c r="A160" s="109"/>
      <c r="I160" s="62"/>
      <c r="O160" s="120"/>
      <c r="P160" s="120"/>
      <c r="Q160" s="120"/>
      <c r="R160" s="120"/>
      <c r="S160" s="120"/>
    </row>
    <row r="161" spans="1:19" s="14" customFormat="1" x14ac:dyDescent="0.25">
      <c r="A161" s="109"/>
      <c r="I161" s="62"/>
      <c r="O161" s="120"/>
      <c r="P161" s="120"/>
      <c r="Q161" s="120"/>
      <c r="R161" s="120"/>
      <c r="S161" s="120"/>
    </row>
    <row r="162" spans="1:19" s="14" customFormat="1" x14ac:dyDescent="0.25">
      <c r="A162" s="109"/>
      <c r="I162" s="62"/>
      <c r="O162" s="120"/>
      <c r="P162" s="120"/>
      <c r="Q162" s="120"/>
      <c r="R162" s="120"/>
      <c r="S162" s="120"/>
    </row>
    <row r="163" spans="1:19" s="14" customFormat="1" x14ac:dyDescent="0.25">
      <c r="A163" s="109"/>
      <c r="I163" s="62"/>
      <c r="O163" s="120"/>
      <c r="P163" s="120"/>
      <c r="Q163" s="120"/>
      <c r="R163" s="120"/>
      <c r="S163" s="120"/>
    </row>
    <row r="164" spans="1:19" s="14" customFormat="1" x14ac:dyDescent="0.25">
      <c r="A164" s="109"/>
      <c r="I164" s="62"/>
      <c r="O164" s="120"/>
      <c r="P164" s="120"/>
      <c r="Q164" s="120"/>
      <c r="R164" s="120"/>
      <c r="S164" s="120"/>
    </row>
    <row r="165" spans="1:19" s="14" customFormat="1" x14ac:dyDescent="0.25">
      <c r="A165" s="109"/>
      <c r="I165" s="62"/>
      <c r="O165" s="120"/>
      <c r="P165" s="120"/>
      <c r="Q165" s="120"/>
      <c r="R165" s="120"/>
      <c r="S165" s="120"/>
    </row>
    <row r="166" spans="1:19" s="14" customFormat="1" x14ac:dyDescent="0.25">
      <c r="A166" s="109"/>
      <c r="I166" s="62"/>
      <c r="O166" s="120"/>
      <c r="P166" s="120"/>
      <c r="Q166" s="120"/>
      <c r="R166" s="120"/>
      <c r="S166" s="120"/>
    </row>
    <row r="167" spans="1:19" s="14" customFormat="1" x14ac:dyDescent="0.25">
      <c r="A167" s="109"/>
      <c r="I167" s="62"/>
      <c r="O167" s="120"/>
      <c r="P167" s="120"/>
      <c r="Q167" s="120"/>
      <c r="R167" s="120"/>
      <c r="S167" s="120"/>
    </row>
    <row r="168" spans="1:19" s="14" customFormat="1" x14ac:dyDescent="0.25">
      <c r="A168" s="109"/>
      <c r="I168" s="62"/>
      <c r="O168" s="120"/>
      <c r="P168" s="120"/>
      <c r="Q168" s="120"/>
      <c r="R168" s="120"/>
      <c r="S168" s="120"/>
    </row>
    <row r="169" spans="1:19" s="14" customFormat="1" x14ac:dyDescent="0.25">
      <c r="A169" s="109"/>
      <c r="I169" s="62"/>
      <c r="O169" s="120"/>
      <c r="P169" s="120"/>
      <c r="Q169" s="120"/>
      <c r="R169" s="120"/>
      <c r="S169" s="120"/>
    </row>
    <row r="170" spans="1:19" s="14" customFormat="1" x14ac:dyDescent="0.25">
      <c r="A170" s="109"/>
      <c r="I170" s="62"/>
      <c r="O170" s="120"/>
      <c r="P170" s="120"/>
      <c r="Q170" s="120"/>
      <c r="R170" s="120"/>
      <c r="S170" s="120"/>
    </row>
    <row r="171" spans="1:19" s="14" customFormat="1" x14ac:dyDescent="0.25">
      <c r="A171" s="109"/>
      <c r="I171" s="62"/>
      <c r="O171" s="120"/>
      <c r="P171" s="120"/>
      <c r="Q171" s="120"/>
      <c r="R171" s="120"/>
      <c r="S171" s="120"/>
    </row>
    <row r="172" spans="1:19" s="14" customFormat="1" x14ac:dyDescent="0.25">
      <c r="A172" s="109"/>
      <c r="I172" s="62"/>
      <c r="O172" s="120"/>
      <c r="P172" s="120"/>
      <c r="Q172" s="120"/>
      <c r="R172" s="120"/>
      <c r="S172" s="120"/>
    </row>
    <row r="173" spans="1:19" s="14" customFormat="1" x14ac:dyDescent="0.25">
      <c r="A173" s="109"/>
      <c r="I173" s="62"/>
      <c r="O173" s="120"/>
      <c r="P173" s="120"/>
      <c r="Q173" s="120"/>
      <c r="R173" s="120"/>
      <c r="S173" s="120"/>
    </row>
    <row r="174" spans="1:19" s="14" customFormat="1" x14ac:dyDescent="0.25">
      <c r="A174" s="109"/>
      <c r="I174" s="62"/>
      <c r="O174" s="120"/>
      <c r="P174" s="120"/>
      <c r="Q174" s="120"/>
      <c r="R174" s="120"/>
      <c r="S174" s="120"/>
    </row>
    <row r="175" spans="1:19" s="14" customFormat="1" x14ac:dyDescent="0.25">
      <c r="A175" s="109"/>
      <c r="I175" s="62"/>
      <c r="O175" s="120"/>
      <c r="P175" s="120"/>
      <c r="Q175" s="120"/>
      <c r="R175" s="120"/>
      <c r="S175" s="120"/>
    </row>
    <row r="176" spans="1:19" s="14" customFormat="1" x14ac:dyDescent="0.25">
      <c r="A176" s="109"/>
      <c r="I176" s="62"/>
      <c r="O176" s="120"/>
      <c r="P176" s="120"/>
      <c r="Q176" s="120"/>
      <c r="R176" s="120"/>
      <c r="S176" s="120"/>
    </row>
    <row r="177" spans="1:19" s="14" customFormat="1" x14ac:dyDescent="0.25">
      <c r="A177" s="109"/>
      <c r="I177" s="62"/>
      <c r="O177" s="120"/>
      <c r="P177" s="120"/>
      <c r="Q177" s="120"/>
      <c r="R177" s="120"/>
      <c r="S177" s="120"/>
    </row>
    <row r="178" spans="1:19" s="14" customFormat="1" x14ac:dyDescent="0.25">
      <c r="A178" s="109"/>
      <c r="I178" s="62"/>
      <c r="O178" s="120"/>
      <c r="P178" s="120"/>
      <c r="Q178" s="120"/>
      <c r="R178" s="120"/>
      <c r="S178" s="120"/>
    </row>
    <row r="179" spans="1:19" s="14" customFormat="1" x14ac:dyDescent="0.25">
      <c r="A179" s="109"/>
      <c r="I179" s="62"/>
      <c r="O179" s="120"/>
      <c r="P179" s="120"/>
      <c r="Q179" s="120"/>
      <c r="R179" s="120"/>
      <c r="S179" s="120"/>
    </row>
    <row r="180" spans="1:19" s="14" customFormat="1" x14ac:dyDescent="0.25">
      <c r="A180" s="109"/>
      <c r="I180" s="62"/>
      <c r="O180" s="120"/>
      <c r="P180" s="120"/>
      <c r="Q180" s="120"/>
      <c r="R180" s="120"/>
      <c r="S180" s="120"/>
    </row>
    <row r="181" spans="1:19" s="14" customFormat="1" x14ac:dyDescent="0.25">
      <c r="A181" s="109"/>
      <c r="I181" s="62"/>
      <c r="O181" s="120"/>
      <c r="P181" s="120"/>
      <c r="Q181" s="120"/>
      <c r="R181" s="120"/>
      <c r="S181" s="120"/>
    </row>
    <row r="182" spans="1:19" s="14" customFormat="1" x14ac:dyDescent="0.25">
      <c r="A182" s="109"/>
      <c r="I182" s="62"/>
      <c r="O182" s="120"/>
      <c r="P182" s="120"/>
      <c r="Q182" s="120"/>
      <c r="R182" s="120"/>
      <c r="S182" s="120"/>
    </row>
    <row r="183" spans="1:19" s="14" customFormat="1" x14ac:dyDescent="0.25">
      <c r="A183" s="109"/>
      <c r="I183" s="62"/>
      <c r="O183" s="120"/>
      <c r="P183" s="120"/>
      <c r="Q183" s="120"/>
      <c r="R183" s="120"/>
      <c r="S183" s="120"/>
    </row>
    <row r="184" spans="1:19" s="14" customFormat="1" x14ac:dyDescent="0.25">
      <c r="A184" s="109"/>
      <c r="I184" s="62"/>
      <c r="O184" s="120"/>
      <c r="P184" s="120"/>
      <c r="Q184" s="120"/>
      <c r="R184" s="120"/>
      <c r="S184" s="120"/>
    </row>
    <row r="185" spans="1:19" s="14" customFormat="1" x14ac:dyDescent="0.25">
      <c r="A185" s="109"/>
      <c r="I185" s="62"/>
      <c r="O185" s="120"/>
      <c r="P185" s="120"/>
      <c r="Q185" s="120"/>
      <c r="R185" s="120"/>
      <c r="S185" s="120"/>
    </row>
    <row r="186" spans="1:19" s="14" customFormat="1" x14ac:dyDescent="0.25">
      <c r="A186" s="109"/>
      <c r="I186" s="62"/>
      <c r="O186" s="120"/>
      <c r="P186" s="120"/>
      <c r="Q186" s="120"/>
      <c r="R186" s="120"/>
      <c r="S186" s="120"/>
    </row>
    <row r="187" spans="1:19" s="14" customFormat="1" x14ac:dyDescent="0.25">
      <c r="A187" s="109"/>
      <c r="I187" s="62"/>
      <c r="O187" s="120"/>
      <c r="P187" s="120"/>
      <c r="Q187" s="120"/>
      <c r="R187" s="120"/>
      <c r="S187" s="120"/>
    </row>
    <row r="188" spans="1:19" s="14" customFormat="1" x14ac:dyDescent="0.25">
      <c r="A188" s="109"/>
      <c r="I188" s="62"/>
      <c r="O188" s="120"/>
      <c r="P188" s="120"/>
      <c r="Q188" s="120"/>
      <c r="R188" s="120"/>
      <c r="S188" s="120"/>
    </row>
    <row r="189" spans="1:19" s="14" customFormat="1" x14ac:dyDescent="0.25">
      <c r="A189" s="109"/>
      <c r="I189" s="62"/>
      <c r="O189" s="120"/>
      <c r="P189" s="120"/>
      <c r="Q189" s="120"/>
      <c r="R189" s="120"/>
      <c r="S189" s="120"/>
    </row>
    <row r="190" spans="1:19" s="14" customFormat="1" x14ac:dyDescent="0.25">
      <c r="A190" s="109"/>
      <c r="I190" s="62"/>
      <c r="O190" s="120"/>
      <c r="P190" s="120"/>
      <c r="Q190" s="120"/>
      <c r="R190" s="120"/>
      <c r="S190" s="120"/>
    </row>
    <row r="191" spans="1:19" s="14" customFormat="1" x14ac:dyDescent="0.25">
      <c r="A191" s="109"/>
      <c r="I191" s="62"/>
      <c r="O191" s="120"/>
      <c r="P191" s="120"/>
      <c r="Q191" s="120"/>
      <c r="R191" s="120"/>
      <c r="S191" s="120"/>
    </row>
    <row r="192" spans="1:19" s="14" customFormat="1" x14ac:dyDescent="0.25">
      <c r="A192" s="109"/>
      <c r="I192" s="62"/>
      <c r="O192" s="120"/>
      <c r="P192" s="120"/>
      <c r="Q192" s="120"/>
      <c r="R192" s="120"/>
      <c r="S192" s="120"/>
    </row>
    <row r="193" spans="1:19" s="14" customFormat="1" x14ac:dyDescent="0.25">
      <c r="A193" s="109"/>
      <c r="I193" s="62"/>
      <c r="O193" s="120"/>
      <c r="P193" s="120"/>
      <c r="Q193" s="120"/>
      <c r="R193" s="120"/>
      <c r="S193" s="120"/>
    </row>
    <row r="194" spans="1:19" s="14" customFormat="1" x14ac:dyDescent="0.25">
      <c r="A194" s="109"/>
      <c r="I194" s="62"/>
      <c r="O194" s="120"/>
      <c r="P194" s="120"/>
      <c r="Q194" s="120"/>
      <c r="R194" s="120"/>
      <c r="S194" s="120"/>
    </row>
    <row r="195" spans="1:19" s="14" customFormat="1" x14ac:dyDescent="0.25">
      <c r="A195" s="109"/>
      <c r="I195" s="62"/>
      <c r="O195" s="120"/>
      <c r="P195" s="120"/>
      <c r="Q195" s="120"/>
      <c r="R195" s="120"/>
      <c r="S195" s="120"/>
    </row>
    <row r="196" spans="1:19" s="14" customFormat="1" x14ac:dyDescent="0.25">
      <c r="A196" s="109"/>
      <c r="I196" s="62"/>
      <c r="O196" s="120"/>
      <c r="P196" s="120"/>
      <c r="Q196" s="120"/>
      <c r="R196" s="120"/>
      <c r="S196" s="120"/>
    </row>
    <row r="197" spans="1:19" s="14" customFormat="1" x14ac:dyDescent="0.25">
      <c r="A197" s="109"/>
      <c r="I197" s="62"/>
      <c r="O197" s="120"/>
      <c r="P197" s="120"/>
      <c r="Q197" s="120"/>
      <c r="R197" s="120"/>
      <c r="S197" s="120"/>
    </row>
    <row r="198" spans="1:19" s="14" customFormat="1" x14ac:dyDescent="0.25">
      <c r="A198" s="109"/>
      <c r="I198" s="62"/>
      <c r="O198" s="120"/>
      <c r="P198" s="120"/>
      <c r="Q198" s="120"/>
      <c r="R198" s="120"/>
      <c r="S198" s="120"/>
    </row>
    <row r="199" spans="1:19" s="14" customFormat="1" x14ac:dyDescent="0.25">
      <c r="A199" s="109"/>
      <c r="I199" s="62"/>
      <c r="O199" s="120"/>
      <c r="P199" s="120"/>
      <c r="Q199" s="120"/>
      <c r="R199" s="120"/>
      <c r="S199" s="120"/>
    </row>
    <row r="200" spans="1:19" s="14" customFormat="1" x14ac:dyDescent="0.25">
      <c r="A200" s="109"/>
      <c r="I200" s="62"/>
      <c r="O200" s="120"/>
      <c r="P200" s="120"/>
      <c r="Q200" s="120"/>
      <c r="R200" s="120"/>
      <c r="S200" s="120"/>
    </row>
    <row r="201" spans="1:19" s="14" customFormat="1" x14ac:dyDescent="0.25">
      <c r="A201" s="109"/>
      <c r="I201" s="62"/>
      <c r="O201" s="120"/>
      <c r="P201" s="120"/>
      <c r="Q201" s="120"/>
      <c r="R201" s="120"/>
      <c r="S201" s="120"/>
    </row>
    <row r="202" spans="1:19" s="14" customFormat="1" x14ac:dyDescent="0.25">
      <c r="A202" s="109"/>
      <c r="I202" s="62"/>
      <c r="O202" s="120"/>
      <c r="P202" s="120"/>
      <c r="Q202" s="120"/>
      <c r="R202" s="120"/>
      <c r="S202" s="120"/>
    </row>
    <row r="203" spans="1:19" s="14" customFormat="1" x14ac:dyDescent="0.25">
      <c r="A203" s="109"/>
      <c r="I203" s="62"/>
      <c r="O203" s="120"/>
      <c r="P203" s="120"/>
      <c r="Q203" s="120"/>
      <c r="R203" s="120"/>
      <c r="S203" s="120"/>
    </row>
    <row r="204" spans="1:19" s="14" customFormat="1" x14ac:dyDescent="0.25">
      <c r="A204" s="109"/>
      <c r="I204" s="62"/>
      <c r="O204" s="120"/>
      <c r="P204" s="120"/>
      <c r="Q204" s="120"/>
      <c r="R204" s="120"/>
      <c r="S204" s="120"/>
    </row>
    <row r="205" spans="1:19" s="14" customFormat="1" x14ac:dyDescent="0.25">
      <c r="A205" s="109"/>
      <c r="I205" s="62"/>
      <c r="O205" s="120"/>
      <c r="P205" s="120"/>
      <c r="Q205" s="120"/>
      <c r="R205" s="120"/>
      <c r="S205" s="120"/>
    </row>
    <row r="206" spans="1:19" s="14" customFormat="1" x14ac:dyDescent="0.25">
      <c r="A206" s="109"/>
      <c r="I206" s="62"/>
      <c r="O206" s="120"/>
      <c r="P206" s="120"/>
      <c r="Q206" s="120"/>
      <c r="R206" s="120"/>
      <c r="S206" s="120"/>
    </row>
    <row r="207" spans="1:19" s="14" customFormat="1" x14ac:dyDescent="0.25">
      <c r="A207" s="109"/>
      <c r="I207" s="62"/>
      <c r="O207" s="120"/>
      <c r="P207" s="120"/>
      <c r="Q207" s="120"/>
      <c r="R207" s="120"/>
      <c r="S207" s="120"/>
    </row>
    <row r="208" spans="1:19" s="14" customFormat="1" x14ac:dyDescent="0.25">
      <c r="A208" s="109"/>
      <c r="I208" s="62"/>
      <c r="O208" s="120"/>
      <c r="P208" s="120"/>
      <c r="Q208" s="120"/>
      <c r="R208" s="120"/>
      <c r="S208" s="120"/>
    </row>
    <row r="209" spans="1:19" s="14" customFormat="1" x14ac:dyDescent="0.25">
      <c r="A209" s="109"/>
      <c r="I209" s="62"/>
      <c r="O209" s="120"/>
      <c r="P209" s="120"/>
      <c r="Q209" s="120"/>
      <c r="R209" s="120"/>
      <c r="S209" s="120"/>
    </row>
    <row r="210" spans="1:19" s="14" customFormat="1" x14ac:dyDescent="0.25">
      <c r="A210" s="109"/>
      <c r="I210" s="62"/>
      <c r="O210" s="120"/>
      <c r="P210" s="120"/>
      <c r="Q210" s="120"/>
      <c r="R210" s="120"/>
      <c r="S210" s="120"/>
    </row>
    <row r="211" spans="1:19" s="14" customFormat="1" x14ac:dyDescent="0.25">
      <c r="A211" s="109"/>
      <c r="I211" s="62"/>
      <c r="O211" s="120"/>
      <c r="P211" s="120"/>
      <c r="Q211" s="120"/>
      <c r="R211" s="120"/>
      <c r="S211" s="120"/>
    </row>
    <row r="212" spans="1:19" s="14" customFormat="1" x14ac:dyDescent="0.25">
      <c r="A212" s="109"/>
      <c r="I212" s="62"/>
      <c r="O212" s="120"/>
      <c r="P212" s="120"/>
      <c r="Q212" s="120"/>
      <c r="R212" s="120"/>
      <c r="S212" s="120"/>
    </row>
    <row r="213" spans="1:19" s="14" customFormat="1" x14ac:dyDescent="0.25">
      <c r="A213" s="109"/>
      <c r="I213" s="62"/>
      <c r="O213" s="120"/>
      <c r="P213" s="120"/>
      <c r="Q213" s="120"/>
      <c r="R213" s="120"/>
      <c r="S213" s="120"/>
    </row>
    <row r="214" spans="1:19" s="14" customFormat="1" x14ac:dyDescent="0.25">
      <c r="A214" s="109"/>
      <c r="I214" s="62"/>
      <c r="O214" s="120"/>
      <c r="P214" s="120"/>
      <c r="Q214" s="120"/>
      <c r="R214" s="120"/>
      <c r="S214" s="120"/>
    </row>
    <row r="215" spans="1:19" s="14" customFormat="1" x14ac:dyDescent="0.25">
      <c r="A215" s="109"/>
      <c r="I215" s="62"/>
      <c r="O215" s="120"/>
      <c r="P215" s="120"/>
      <c r="Q215" s="120"/>
      <c r="R215" s="120"/>
      <c r="S215" s="120"/>
    </row>
    <row r="216" spans="1:19" s="14" customFormat="1" x14ac:dyDescent="0.25">
      <c r="A216" s="109"/>
      <c r="I216" s="62"/>
      <c r="O216" s="120"/>
      <c r="P216" s="120"/>
      <c r="Q216" s="120"/>
      <c r="R216" s="120"/>
      <c r="S216" s="120"/>
    </row>
    <row r="217" spans="1:19" s="14" customFormat="1" x14ac:dyDescent="0.25">
      <c r="A217" s="109"/>
      <c r="I217" s="62"/>
      <c r="O217" s="120"/>
      <c r="P217" s="120"/>
      <c r="Q217" s="120"/>
      <c r="R217" s="120"/>
      <c r="S217" s="120"/>
    </row>
    <row r="218" spans="1:19" s="14" customFormat="1" x14ac:dyDescent="0.25">
      <c r="A218" s="109"/>
      <c r="I218" s="62"/>
      <c r="O218" s="120"/>
      <c r="P218" s="120"/>
      <c r="Q218" s="120"/>
      <c r="R218" s="120"/>
      <c r="S218" s="120"/>
    </row>
    <row r="219" spans="1:19" s="14" customFormat="1" x14ac:dyDescent="0.25">
      <c r="A219" s="109"/>
      <c r="I219" s="62"/>
      <c r="O219" s="120"/>
      <c r="P219" s="120"/>
      <c r="Q219" s="120"/>
      <c r="R219" s="120"/>
      <c r="S219" s="120"/>
    </row>
    <row r="220" spans="1:19" s="14" customFormat="1" x14ac:dyDescent="0.25">
      <c r="A220" s="109"/>
      <c r="I220" s="62"/>
      <c r="O220" s="120"/>
      <c r="P220" s="120"/>
      <c r="Q220" s="120"/>
      <c r="R220" s="120"/>
      <c r="S220" s="120"/>
    </row>
    <row r="221" spans="1:19" s="14" customFormat="1" x14ac:dyDescent="0.25">
      <c r="A221" s="109"/>
      <c r="I221" s="62"/>
      <c r="O221" s="120"/>
      <c r="P221" s="120"/>
      <c r="Q221" s="120"/>
      <c r="R221" s="120"/>
      <c r="S221" s="120"/>
    </row>
    <row r="222" spans="1:19" s="14" customFormat="1" x14ac:dyDescent="0.25">
      <c r="A222" s="109"/>
      <c r="I222" s="62"/>
      <c r="O222" s="120"/>
      <c r="P222" s="120"/>
      <c r="Q222" s="120"/>
      <c r="R222" s="120"/>
      <c r="S222" s="120"/>
    </row>
    <row r="223" spans="1:19" s="14" customFormat="1" x14ac:dyDescent="0.25">
      <c r="A223" s="109"/>
      <c r="I223" s="62"/>
      <c r="O223" s="120"/>
      <c r="P223" s="120"/>
      <c r="Q223" s="120"/>
      <c r="R223" s="120"/>
      <c r="S223" s="120"/>
    </row>
    <row r="224" spans="1:19" s="14" customFormat="1" x14ac:dyDescent="0.25">
      <c r="A224" s="109"/>
      <c r="I224" s="62"/>
      <c r="O224" s="120"/>
      <c r="P224" s="120"/>
      <c r="Q224" s="120"/>
      <c r="R224" s="120"/>
      <c r="S224" s="120"/>
    </row>
    <row r="225" spans="1:19" s="14" customFormat="1" x14ac:dyDescent="0.25">
      <c r="A225" s="109"/>
      <c r="I225" s="62"/>
      <c r="O225" s="120"/>
      <c r="P225" s="120"/>
      <c r="Q225" s="120"/>
      <c r="R225" s="120"/>
      <c r="S225" s="120"/>
    </row>
    <row r="226" spans="1:19" s="14" customFormat="1" x14ac:dyDescent="0.25">
      <c r="A226" s="109"/>
      <c r="I226" s="62"/>
      <c r="O226" s="120"/>
      <c r="P226" s="120"/>
      <c r="Q226" s="120"/>
      <c r="R226" s="120"/>
      <c r="S226" s="120"/>
    </row>
    <row r="227" spans="1:19" s="14" customFormat="1" x14ac:dyDescent="0.25">
      <c r="A227" s="109"/>
      <c r="I227" s="62"/>
      <c r="O227" s="120"/>
      <c r="P227" s="120"/>
      <c r="Q227" s="120"/>
      <c r="R227" s="120"/>
      <c r="S227" s="120"/>
    </row>
    <row r="228" spans="1:19" s="14" customFormat="1" x14ac:dyDescent="0.25">
      <c r="A228" s="109"/>
      <c r="I228" s="62"/>
      <c r="O228" s="120"/>
      <c r="P228" s="120"/>
      <c r="Q228" s="120"/>
      <c r="R228" s="120"/>
      <c r="S228" s="120"/>
    </row>
    <row r="229" spans="1:19" s="14" customFormat="1" x14ac:dyDescent="0.25">
      <c r="A229" s="109"/>
      <c r="I229" s="62"/>
      <c r="O229" s="120"/>
      <c r="P229" s="120"/>
      <c r="Q229" s="120"/>
      <c r="R229" s="120"/>
      <c r="S229" s="120"/>
    </row>
    <row r="230" spans="1:19" s="14" customFormat="1" x14ac:dyDescent="0.25">
      <c r="A230" s="109"/>
      <c r="I230" s="62"/>
      <c r="O230" s="120"/>
      <c r="P230" s="120"/>
      <c r="Q230" s="120"/>
      <c r="R230" s="120"/>
      <c r="S230" s="120"/>
    </row>
    <row r="231" spans="1:19" s="14" customFormat="1" x14ac:dyDescent="0.25">
      <c r="A231" s="109"/>
      <c r="I231" s="62"/>
      <c r="O231" s="120"/>
      <c r="P231" s="120"/>
      <c r="Q231" s="120"/>
      <c r="R231" s="120"/>
      <c r="S231" s="120"/>
    </row>
    <row r="232" spans="1:19" s="14" customFormat="1" x14ac:dyDescent="0.25">
      <c r="A232" s="109"/>
      <c r="I232" s="62"/>
      <c r="O232" s="120"/>
      <c r="P232" s="120"/>
      <c r="Q232" s="120"/>
      <c r="R232" s="120"/>
      <c r="S232" s="120"/>
    </row>
    <row r="233" spans="1:19" s="14" customFormat="1" x14ac:dyDescent="0.25">
      <c r="A233" s="109"/>
      <c r="I233" s="62"/>
      <c r="O233" s="120"/>
      <c r="P233" s="120"/>
      <c r="Q233" s="120"/>
      <c r="R233" s="120"/>
      <c r="S233" s="120"/>
    </row>
    <row r="234" spans="1:19" s="14" customFormat="1" x14ac:dyDescent="0.25">
      <c r="A234" s="109"/>
      <c r="I234" s="62"/>
      <c r="O234" s="120"/>
      <c r="P234" s="120"/>
      <c r="Q234" s="120"/>
      <c r="R234" s="120"/>
      <c r="S234" s="120"/>
    </row>
    <row r="235" spans="1:19" s="14" customFormat="1" x14ac:dyDescent="0.25">
      <c r="A235" s="109"/>
      <c r="I235" s="62"/>
      <c r="O235" s="120"/>
      <c r="P235" s="120"/>
      <c r="Q235" s="120"/>
      <c r="R235" s="120"/>
      <c r="S235" s="120"/>
    </row>
    <row r="236" spans="1:19" s="14" customFormat="1" x14ac:dyDescent="0.25">
      <c r="A236" s="109"/>
      <c r="I236" s="62"/>
      <c r="O236" s="120"/>
      <c r="P236" s="120"/>
      <c r="Q236" s="120"/>
      <c r="R236" s="120"/>
      <c r="S236" s="120"/>
    </row>
    <row r="237" spans="1:19" s="14" customFormat="1" x14ac:dyDescent="0.25">
      <c r="A237" s="109"/>
      <c r="I237" s="62"/>
      <c r="O237" s="120"/>
      <c r="P237" s="120"/>
      <c r="Q237" s="120"/>
      <c r="R237" s="120"/>
      <c r="S237" s="120"/>
    </row>
    <row r="238" spans="1:19" s="14" customFormat="1" x14ac:dyDescent="0.25">
      <c r="A238" s="109"/>
      <c r="I238" s="62"/>
      <c r="O238" s="120"/>
      <c r="P238" s="120"/>
      <c r="Q238" s="120"/>
      <c r="R238" s="120"/>
      <c r="S238" s="120"/>
    </row>
    <row r="239" spans="1:19" s="14" customFormat="1" x14ac:dyDescent="0.25">
      <c r="A239" s="109"/>
      <c r="I239" s="62"/>
      <c r="O239" s="120"/>
      <c r="P239" s="120"/>
      <c r="Q239" s="120"/>
      <c r="R239" s="120"/>
      <c r="S239" s="120"/>
    </row>
    <row r="240" spans="1:19" s="14" customFormat="1" x14ac:dyDescent="0.25">
      <c r="A240" s="109"/>
      <c r="I240" s="62"/>
      <c r="O240" s="120"/>
      <c r="P240" s="120"/>
      <c r="Q240" s="120"/>
      <c r="R240" s="120"/>
      <c r="S240" s="120"/>
    </row>
    <row r="241" spans="1:19" s="14" customFormat="1" x14ac:dyDescent="0.25">
      <c r="A241" s="109"/>
      <c r="I241" s="62"/>
      <c r="O241" s="120"/>
      <c r="P241" s="120"/>
      <c r="Q241" s="120"/>
      <c r="R241" s="120"/>
      <c r="S241" s="120"/>
    </row>
    <row r="242" spans="1:19" s="14" customFormat="1" x14ac:dyDescent="0.25">
      <c r="A242" s="109"/>
      <c r="I242" s="62"/>
      <c r="O242" s="120"/>
      <c r="P242" s="120"/>
      <c r="Q242" s="120"/>
      <c r="R242" s="120"/>
      <c r="S242" s="120"/>
    </row>
    <row r="243" spans="1:19" s="14" customFormat="1" x14ac:dyDescent="0.25">
      <c r="A243" s="109"/>
      <c r="I243" s="62"/>
      <c r="O243" s="120"/>
      <c r="P243" s="120"/>
      <c r="Q243" s="120"/>
      <c r="R243" s="120"/>
      <c r="S243" s="120"/>
    </row>
    <row r="244" spans="1:19" s="14" customFormat="1" x14ac:dyDescent="0.25">
      <c r="A244" s="109"/>
      <c r="I244" s="62"/>
      <c r="O244" s="120"/>
      <c r="P244" s="120"/>
      <c r="Q244" s="120"/>
      <c r="R244" s="120"/>
      <c r="S244" s="120"/>
    </row>
    <row r="245" spans="1:19" s="14" customFormat="1" x14ac:dyDescent="0.25">
      <c r="A245" s="109"/>
      <c r="I245" s="62"/>
      <c r="O245" s="120"/>
      <c r="P245" s="120"/>
      <c r="Q245" s="120"/>
      <c r="R245" s="120"/>
      <c r="S245" s="120"/>
    </row>
    <row r="246" spans="1:19" s="14" customFormat="1" x14ac:dyDescent="0.25">
      <c r="A246" s="109"/>
      <c r="I246" s="62"/>
      <c r="O246" s="120"/>
      <c r="P246" s="120"/>
      <c r="Q246" s="120"/>
      <c r="R246" s="120"/>
      <c r="S246" s="120"/>
    </row>
    <row r="247" spans="1:19" s="14" customFormat="1" x14ac:dyDescent="0.25">
      <c r="A247" s="109"/>
      <c r="I247" s="62"/>
      <c r="O247" s="120"/>
      <c r="P247" s="120"/>
      <c r="Q247" s="120"/>
      <c r="R247" s="120"/>
      <c r="S247" s="120"/>
    </row>
    <row r="248" spans="1:19" s="14" customFormat="1" x14ac:dyDescent="0.25">
      <c r="A248" s="109"/>
      <c r="I248" s="62"/>
      <c r="O248" s="120"/>
      <c r="P248" s="120"/>
      <c r="Q248" s="120"/>
      <c r="R248" s="120"/>
      <c r="S248" s="120"/>
    </row>
    <row r="249" spans="1:19" s="14" customFormat="1" x14ac:dyDescent="0.25">
      <c r="A249" s="109"/>
      <c r="I249" s="62"/>
      <c r="O249" s="120"/>
      <c r="P249" s="120"/>
      <c r="Q249" s="120"/>
      <c r="R249" s="120"/>
      <c r="S249" s="120"/>
    </row>
    <row r="250" spans="1:19" s="14" customFormat="1" x14ac:dyDescent="0.25">
      <c r="A250" s="109"/>
      <c r="I250" s="62"/>
      <c r="O250" s="120"/>
      <c r="P250" s="120"/>
      <c r="Q250" s="120"/>
      <c r="R250" s="120"/>
      <c r="S250" s="120"/>
    </row>
    <row r="251" spans="1:19" s="14" customFormat="1" x14ac:dyDescent="0.25">
      <c r="A251" s="109"/>
      <c r="I251" s="62"/>
      <c r="O251" s="120"/>
      <c r="P251" s="120"/>
      <c r="Q251" s="120"/>
      <c r="R251" s="120"/>
      <c r="S251" s="120"/>
    </row>
    <row r="252" spans="1:19" s="14" customFormat="1" x14ac:dyDescent="0.25">
      <c r="A252" s="109"/>
      <c r="I252" s="62"/>
      <c r="O252" s="120"/>
      <c r="P252" s="120"/>
      <c r="Q252" s="120"/>
      <c r="R252" s="120"/>
      <c r="S252" s="120"/>
    </row>
    <row r="253" spans="1:19" s="14" customFormat="1" x14ac:dyDescent="0.25">
      <c r="A253" s="109"/>
      <c r="I253" s="62"/>
      <c r="O253" s="120"/>
      <c r="P253" s="120"/>
      <c r="Q253" s="120"/>
      <c r="R253" s="120"/>
      <c r="S253" s="120"/>
    </row>
    <row r="254" spans="1:19" s="14" customFormat="1" x14ac:dyDescent="0.25">
      <c r="A254" s="109"/>
      <c r="I254" s="62"/>
      <c r="O254" s="120"/>
      <c r="P254" s="120"/>
      <c r="Q254" s="120"/>
      <c r="R254" s="120"/>
      <c r="S254" s="120"/>
    </row>
    <row r="255" spans="1:19" s="14" customFormat="1" x14ac:dyDescent="0.25">
      <c r="A255" s="109"/>
      <c r="I255" s="62"/>
      <c r="O255" s="120"/>
      <c r="P255" s="120"/>
      <c r="Q255" s="120"/>
      <c r="R255" s="120"/>
      <c r="S255" s="120"/>
    </row>
    <row r="256" spans="1:19" s="14" customFormat="1" x14ac:dyDescent="0.25">
      <c r="A256" s="109"/>
      <c r="I256" s="62"/>
      <c r="O256" s="120"/>
      <c r="P256" s="120"/>
      <c r="Q256" s="120"/>
      <c r="R256" s="120"/>
      <c r="S256" s="120"/>
    </row>
    <row r="257" spans="1:19" s="14" customFormat="1" x14ac:dyDescent="0.25">
      <c r="A257" s="109"/>
      <c r="I257" s="62"/>
      <c r="O257" s="120"/>
      <c r="P257" s="120"/>
      <c r="Q257" s="120"/>
      <c r="R257" s="120"/>
      <c r="S257" s="120"/>
    </row>
    <row r="258" spans="1:19" s="14" customFormat="1" x14ac:dyDescent="0.25">
      <c r="A258" s="109"/>
      <c r="I258" s="62"/>
      <c r="O258" s="120"/>
      <c r="P258" s="120"/>
      <c r="Q258" s="120"/>
      <c r="R258" s="120"/>
      <c r="S258" s="120"/>
    </row>
    <row r="259" spans="1:19" s="14" customFormat="1" x14ac:dyDescent="0.25">
      <c r="A259" s="109"/>
      <c r="I259" s="62"/>
      <c r="O259" s="120"/>
      <c r="P259" s="120"/>
      <c r="Q259" s="120"/>
      <c r="R259" s="120"/>
      <c r="S259" s="120"/>
    </row>
    <row r="260" spans="1:19" s="14" customFormat="1" x14ac:dyDescent="0.25">
      <c r="A260" s="109"/>
      <c r="I260" s="62"/>
      <c r="O260" s="120"/>
      <c r="P260" s="120"/>
      <c r="Q260" s="120"/>
      <c r="R260" s="120"/>
      <c r="S260" s="120"/>
    </row>
    <row r="261" spans="1:19" s="14" customFormat="1" x14ac:dyDescent="0.25">
      <c r="A261" s="109"/>
      <c r="I261" s="62"/>
      <c r="O261" s="120"/>
      <c r="P261" s="120"/>
      <c r="Q261" s="120"/>
      <c r="R261" s="120"/>
      <c r="S261" s="120"/>
    </row>
    <row r="262" spans="1:19" s="14" customFormat="1" x14ac:dyDescent="0.25">
      <c r="A262" s="109"/>
      <c r="I262" s="62"/>
      <c r="O262" s="120"/>
      <c r="P262" s="120"/>
      <c r="Q262" s="120"/>
      <c r="R262" s="120"/>
      <c r="S262" s="120"/>
    </row>
    <row r="263" spans="1:19" s="14" customFormat="1" x14ac:dyDescent="0.25">
      <c r="A263" s="109"/>
      <c r="I263" s="62"/>
      <c r="O263" s="120"/>
      <c r="P263" s="120"/>
      <c r="Q263" s="120"/>
      <c r="R263" s="120"/>
      <c r="S263" s="120"/>
    </row>
    <row r="264" spans="1:19" s="14" customFormat="1" x14ac:dyDescent="0.25">
      <c r="A264" s="109"/>
      <c r="I264" s="62"/>
      <c r="O264" s="120"/>
      <c r="P264" s="120"/>
      <c r="Q264" s="120"/>
      <c r="R264" s="120"/>
      <c r="S264" s="120"/>
    </row>
    <row r="265" spans="1:19" s="14" customFormat="1" x14ac:dyDescent="0.25">
      <c r="A265" s="109"/>
      <c r="I265" s="62"/>
      <c r="O265" s="120"/>
      <c r="P265" s="120"/>
      <c r="Q265" s="120"/>
      <c r="R265" s="120"/>
      <c r="S265" s="120"/>
    </row>
    <row r="266" spans="1:19" s="14" customFormat="1" x14ac:dyDescent="0.25">
      <c r="A266" s="109"/>
      <c r="I266" s="62"/>
      <c r="O266" s="120"/>
      <c r="P266" s="120"/>
      <c r="Q266" s="120"/>
      <c r="R266" s="120"/>
      <c r="S266" s="120"/>
    </row>
    <row r="267" spans="1:19" s="14" customFormat="1" x14ac:dyDescent="0.25">
      <c r="A267" s="109"/>
      <c r="I267" s="62"/>
      <c r="O267" s="120"/>
      <c r="P267" s="120"/>
      <c r="Q267" s="120"/>
      <c r="R267" s="120"/>
      <c r="S267" s="120"/>
    </row>
    <row r="268" spans="1:19" s="14" customFormat="1" x14ac:dyDescent="0.25">
      <c r="A268" s="109"/>
      <c r="I268" s="62"/>
      <c r="O268" s="120"/>
      <c r="P268" s="120"/>
      <c r="Q268" s="120"/>
      <c r="R268" s="120"/>
      <c r="S268" s="120"/>
    </row>
    <row r="269" spans="1:19" s="14" customFormat="1" x14ac:dyDescent="0.25">
      <c r="A269" s="109"/>
      <c r="I269" s="62"/>
      <c r="O269" s="120"/>
      <c r="P269" s="120"/>
      <c r="Q269" s="120"/>
      <c r="R269" s="120"/>
      <c r="S269" s="120"/>
    </row>
    <row r="270" spans="1:19" s="14" customFormat="1" x14ac:dyDescent="0.25">
      <c r="A270" s="109"/>
      <c r="I270" s="62"/>
      <c r="O270" s="120"/>
      <c r="P270" s="120"/>
      <c r="Q270" s="120"/>
      <c r="R270" s="120"/>
      <c r="S270" s="120"/>
    </row>
    <row r="271" spans="1:19" s="14" customFormat="1" x14ac:dyDescent="0.25">
      <c r="A271" s="109"/>
      <c r="I271" s="62"/>
      <c r="O271" s="120"/>
      <c r="P271" s="120"/>
      <c r="Q271" s="120"/>
      <c r="R271" s="120"/>
      <c r="S271" s="120"/>
    </row>
    <row r="272" spans="1:19" s="14" customFormat="1" x14ac:dyDescent="0.25">
      <c r="A272" s="109"/>
      <c r="I272" s="62"/>
      <c r="O272" s="120"/>
      <c r="P272" s="120"/>
      <c r="Q272" s="120"/>
      <c r="R272" s="120"/>
      <c r="S272" s="120"/>
    </row>
    <row r="273" spans="1:19" s="14" customFormat="1" x14ac:dyDescent="0.25">
      <c r="A273" s="109"/>
      <c r="I273" s="62"/>
      <c r="O273" s="120"/>
      <c r="P273" s="120"/>
      <c r="Q273" s="120"/>
      <c r="R273" s="120"/>
      <c r="S273" s="120"/>
    </row>
    <row r="274" spans="1:19" s="14" customFormat="1" x14ac:dyDescent="0.25">
      <c r="A274" s="109"/>
      <c r="I274" s="62"/>
      <c r="O274" s="120"/>
      <c r="P274" s="120"/>
      <c r="Q274" s="120"/>
      <c r="R274" s="120"/>
      <c r="S274" s="120"/>
    </row>
    <row r="275" spans="1:19" s="14" customFormat="1" x14ac:dyDescent="0.25">
      <c r="A275" s="109"/>
      <c r="I275" s="62"/>
      <c r="O275" s="120"/>
      <c r="P275" s="120"/>
      <c r="Q275" s="120"/>
      <c r="R275" s="120"/>
      <c r="S275" s="120"/>
    </row>
    <row r="276" spans="1:19" s="14" customFormat="1" x14ac:dyDescent="0.25">
      <c r="A276" s="109"/>
      <c r="I276" s="62"/>
      <c r="O276" s="120"/>
      <c r="P276" s="120"/>
      <c r="Q276" s="120"/>
      <c r="R276" s="120"/>
      <c r="S276" s="120"/>
    </row>
    <row r="277" spans="1:19" s="14" customFormat="1" x14ac:dyDescent="0.25">
      <c r="A277" s="109"/>
      <c r="I277" s="62"/>
      <c r="O277" s="120"/>
      <c r="P277" s="120"/>
      <c r="Q277" s="120"/>
      <c r="R277" s="120"/>
      <c r="S277" s="120"/>
    </row>
    <row r="278" spans="1:19" s="14" customFormat="1" x14ac:dyDescent="0.25">
      <c r="A278" s="109"/>
      <c r="I278" s="62"/>
      <c r="O278" s="120"/>
      <c r="P278" s="120"/>
      <c r="Q278" s="120"/>
      <c r="R278" s="120"/>
      <c r="S278" s="120"/>
    </row>
    <row r="279" spans="1:19" s="14" customFormat="1" x14ac:dyDescent="0.25">
      <c r="A279" s="109"/>
      <c r="I279" s="62"/>
      <c r="O279" s="120"/>
      <c r="P279" s="120"/>
      <c r="Q279" s="120"/>
      <c r="R279" s="120"/>
      <c r="S279" s="120"/>
    </row>
    <row r="280" spans="1:19" s="14" customFormat="1" x14ac:dyDescent="0.25">
      <c r="A280" s="109"/>
      <c r="I280" s="62"/>
      <c r="O280" s="120"/>
      <c r="P280" s="120"/>
      <c r="Q280" s="120"/>
      <c r="R280" s="120"/>
      <c r="S280" s="120"/>
    </row>
    <row r="281" spans="1:19" s="14" customFormat="1" x14ac:dyDescent="0.25">
      <c r="A281" s="109"/>
      <c r="I281" s="62"/>
      <c r="O281" s="120"/>
      <c r="P281" s="120"/>
      <c r="Q281" s="120"/>
      <c r="R281" s="120"/>
      <c r="S281" s="120"/>
    </row>
    <row r="282" spans="1:19" s="14" customFormat="1" x14ac:dyDescent="0.25">
      <c r="A282" s="109"/>
      <c r="I282" s="62"/>
      <c r="O282" s="120"/>
      <c r="P282" s="120"/>
      <c r="Q282" s="120"/>
      <c r="R282" s="120"/>
      <c r="S282" s="120"/>
    </row>
    <row r="283" spans="1:19" s="14" customFormat="1" x14ac:dyDescent="0.25">
      <c r="A283" s="109"/>
      <c r="I283" s="62"/>
      <c r="O283" s="120"/>
      <c r="P283" s="120"/>
      <c r="Q283" s="120"/>
      <c r="R283" s="120"/>
      <c r="S283" s="120"/>
    </row>
    <row r="284" spans="1:19" s="14" customFormat="1" x14ac:dyDescent="0.25">
      <c r="A284" s="109"/>
      <c r="I284" s="62"/>
      <c r="O284" s="120"/>
      <c r="P284" s="120"/>
      <c r="Q284" s="120"/>
      <c r="R284" s="120"/>
      <c r="S284" s="120"/>
    </row>
    <row r="285" spans="1:19" s="14" customFormat="1" x14ac:dyDescent="0.25">
      <c r="A285" s="109"/>
      <c r="I285" s="62"/>
      <c r="O285" s="120"/>
      <c r="P285" s="120"/>
      <c r="Q285" s="120"/>
      <c r="R285" s="120"/>
      <c r="S285" s="120"/>
    </row>
    <row r="286" spans="1:19" s="14" customFormat="1" x14ac:dyDescent="0.25">
      <c r="A286" s="109"/>
      <c r="I286" s="62"/>
      <c r="O286" s="120"/>
      <c r="P286" s="120"/>
      <c r="Q286" s="120"/>
      <c r="R286" s="120"/>
      <c r="S286" s="120"/>
    </row>
    <row r="287" spans="1:19" s="14" customFormat="1" x14ac:dyDescent="0.25">
      <c r="A287" s="109"/>
      <c r="I287" s="62"/>
      <c r="O287" s="120"/>
      <c r="P287" s="120"/>
      <c r="Q287" s="120"/>
      <c r="R287" s="120"/>
      <c r="S287" s="120"/>
    </row>
    <row r="288" spans="1:19" s="14" customFormat="1" x14ac:dyDescent="0.25">
      <c r="A288" s="109"/>
      <c r="I288" s="62"/>
      <c r="O288" s="120"/>
      <c r="P288" s="120"/>
      <c r="Q288" s="120"/>
      <c r="R288" s="120"/>
      <c r="S288" s="120"/>
    </row>
    <row r="289" spans="1:19" s="14" customFormat="1" x14ac:dyDescent="0.25">
      <c r="A289" s="109"/>
      <c r="I289" s="62"/>
      <c r="O289" s="120"/>
      <c r="P289" s="120"/>
      <c r="Q289" s="120"/>
      <c r="R289" s="120"/>
      <c r="S289" s="120"/>
    </row>
    <row r="290" spans="1:19" s="14" customFormat="1" x14ac:dyDescent="0.25">
      <c r="A290" s="109"/>
      <c r="I290" s="62"/>
      <c r="O290" s="120"/>
      <c r="P290" s="120"/>
      <c r="Q290" s="120"/>
      <c r="R290" s="120"/>
      <c r="S290" s="120"/>
    </row>
    <row r="291" spans="1:19" s="14" customFormat="1" x14ac:dyDescent="0.25">
      <c r="A291" s="109"/>
      <c r="I291" s="62"/>
      <c r="O291" s="120"/>
      <c r="P291" s="120"/>
      <c r="Q291" s="120"/>
      <c r="R291" s="120"/>
      <c r="S291" s="120"/>
    </row>
    <row r="292" spans="1:19" s="14" customFormat="1" x14ac:dyDescent="0.25">
      <c r="A292" s="109"/>
      <c r="I292" s="62"/>
      <c r="O292" s="120"/>
      <c r="P292" s="120"/>
      <c r="Q292" s="120"/>
      <c r="R292" s="120"/>
      <c r="S292" s="120"/>
    </row>
    <row r="293" spans="1:19" s="14" customFormat="1" x14ac:dyDescent="0.25">
      <c r="A293" s="109"/>
      <c r="I293" s="62"/>
      <c r="O293" s="120"/>
      <c r="P293" s="120"/>
      <c r="Q293" s="120"/>
      <c r="R293" s="120"/>
      <c r="S293" s="120"/>
    </row>
    <row r="294" spans="1:19" s="14" customFormat="1" x14ac:dyDescent="0.25">
      <c r="A294" s="109"/>
      <c r="I294" s="62"/>
      <c r="O294" s="120"/>
      <c r="P294" s="120"/>
      <c r="Q294" s="120"/>
      <c r="R294" s="120"/>
      <c r="S294" s="120"/>
    </row>
    <row r="295" spans="1:19" s="14" customFormat="1" x14ac:dyDescent="0.25">
      <c r="A295" s="109"/>
      <c r="I295" s="62"/>
      <c r="O295" s="120"/>
      <c r="P295" s="120"/>
      <c r="Q295" s="120"/>
      <c r="R295" s="120"/>
      <c r="S295" s="120"/>
    </row>
    <row r="296" spans="1:19" s="14" customFormat="1" x14ac:dyDescent="0.25">
      <c r="A296" s="109"/>
      <c r="I296" s="62"/>
      <c r="O296" s="120"/>
      <c r="P296" s="120"/>
      <c r="Q296" s="120"/>
      <c r="R296" s="120"/>
      <c r="S296" s="120"/>
    </row>
    <row r="297" spans="1:19" s="14" customFormat="1" x14ac:dyDescent="0.25">
      <c r="A297" s="109"/>
      <c r="I297" s="62"/>
      <c r="O297" s="120"/>
      <c r="P297" s="120"/>
      <c r="Q297" s="120"/>
      <c r="R297" s="120"/>
      <c r="S297" s="120"/>
    </row>
    <row r="298" spans="1:19" s="14" customFormat="1" x14ac:dyDescent="0.25">
      <c r="A298" s="109"/>
      <c r="I298" s="62"/>
      <c r="O298" s="120"/>
      <c r="P298" s="120"/>
      <c r="Q298" s="120"/>
      <c r="R298" s="120"/>
      <c r="S298" s="120"/>
    </row>
    <row r="299" spans="1:19" s="14" customFormat="1" x14ac:dyDescent="0.25">
      <c r="A299" s="109"/>
      <c r="I299" s="62"/>
      <c r="O299" s="120"/>
      <c r="P299" s="120"/>
      <c r="Q299" s="120"/>
      <c r="R299" s="120"/>
      <c r="S299" s="120"/>
    </row>
    <row r="300" spans="1:19" s="14" customFormat="1" x14ac:dyDescent="0.25">
      <c r="A300" s="109"/>
      <c r="I300" s="62"/>
      <c r="O300" s="120"/>
      <c r="P300" s="120"/>
      <c r="Q300" s="120"/>
      <c r="R300" s="120"/>
      <c r="S300" s="120"/>
    </row>
    <row r="301" spans="1:19" s="14" customFormat="1" x14ac:dyDescent="0.25">
      <c r="A301" s="109"/>
      <c r="I301" s="62"/>
      <c r="O301" s="120"/>
      <c r="P301" s="120"/>
      <c r="Q301" s="120"/>
      <c r="R301" s="120"/>
      <c r="S301" s="120"/>
    </row>
    <row r="302" spans="1:19" s="14" customFormat="1" x14ac:dyDescent="0.25">
      <c r="A302" s="109"/>
      <c r="I302" s="62"/>
      <c r="O302" s="120"/>
      <c r="P302" s="120"/>
      <c r="Q302" s="120"/>
      <c r="R302" s="120"/>
      <c r="S302" s="120"/>
    </row>
    <row r="303" spans="1:19" s="14" customFormat="1" x14ac:dyDescent="0.25">
      <c r="A303" s="109"/>
      <c r="I303" s="62"/>
      <c r="O303" s="120"/>
      <c r="P303" s="120"/>
      <c r="Q303" s="120"/>
      <c r="R303" s="120"/>
      <c r="S303" s="120"/>
    </row>
    <row r="304" spans="1:19" s="14" customFormat="1" x14ac:dyDescent="0.25">
      <c r="A304" s="109"/>
      <c r="I304" s="62"/>
      <c r="O304" s="120"/>
      <c r="P304" s="120"/>
      <c r="Q304" s="120"/>
      <c r="R304" s="120"/>
      <c r="S304" s="120"/>
    </row>
    <row r="305" spans="1:19" s="14" customFormat="1" x14ac:dyDescent="0.25">
      <c r="A305" s="109"/>
      <c r="I305" s="62"/>
      <c r="O305" s="120"/>
      <c r="P305" s="120"/>
      <c r="Q305" s="120"/>
      <c r="R305" s="120"/>
      <c r="S305" s="120"/>
    </row>
    <row r="306" spans="1:19" s="14" customFormat="1" x14ac:dyDescent="0.25">
      <c r="A306" s="109"/>
      <c r="I306" s="62"/>
      <c r="O306" s="120"/>
      <c r="P306" s="120"/>
      <c r="Q306" s="120"/>
      <c r="R306" s="120"/>
      <c r="S306" s="120"/>
    </row>
    <row r="307" spans="1:19" s="14" customFormat="1" x14ac:dyDescent="0.25">
      <c r="A307" s="109"/>
      <c r="I307" s="62"/>
      <c r="O307" s="120"/>
      <c r="P307" s="120"/>
      <c r="Q307" s="120"/>
      <c r="R307" s="120"/>
      <c r="S307" s="120"/>
    </row>
    <row r="308" spans="1:19" s="14" customFormat="1" x14ac:dyDescent="0.25">
      <c r="A308" s="109"/>
      <c r="I308" s="62"/>
      <c r="O308" s="120"/>
      <c r="P308" s="120"/>
      <c r="Q308" s="120"/>
      <c r="R308" s="120"/>
      <c r="S308" s="120"/>
    </row>
    <row r="309" spans="1:19" s="14" customFormat="1" x14ac:dyDescent="0.25">
      <c r="A309" s="109"/>
      <c r="I309" s="62"/>
      <c r="O309" s="120"/>
      <c r="P309" s="120"/>
      <c r="Q309" s="120"/>
      <c r="R309" s="120"/>
      <c r="S309" s="120"/>
    </row>
    <row r="310" spans="1:19" s="14" customFormat="1" x14ac:dyDescent="0.25">
      <c r="A310" s="109"/>
      <c r="I310" s="62"/>
      <c r="O310" s="120"/>
      <c r="P310" s="120"/>
      <c r="Q310" s="120"/>
      <c r="R310" s="120"/>
      <c r="S310" s="120"/>
    </row>
    <row r="311" spans="1:19" s="14" customFormat="1" x14ac:dyDescent="0.25">
      <c r="A311" s="109"/>
      <c r="I311" s="62"/>
      <c r="O311" s="120"/>
      <c r="P311" s="120"/>
      <c r="Q311" s="120"/>
      <c r="R311" s="120"/>
      <c r="S311" s="120"/>
    </row>
    <row r="312" spans="1:19" s="14" customFormat="1" x14ac:dyDescent="0.25">
      <c r="A312" s="109"/>
      <c r="I312" s="62"/>
      <c r="O312" s="120"/>
      <c r="P312" s="120"/>
      <c r="Q312" s="120"/>
      <c r="R312" s="120"/>
      <c r="S312" s="120"/>
    </row>
    <row r="313" spans="1:19" s="14" customFormat="1" x14ac:dyDescent="0.25">
      <c r="A313" s="109"/>
      <c r="I313" s="62"/>
      <c r="O313" s="120"/>
      <c r="P313" s="120"/>
      <c r="Q313" s="120"/>
      <c r="R313" s="120"/>
      <c r="S313" s="120"/>
    </row>
    <row r="314" spans="1:19" s="14" customFormat="1" x14ac:dyDescent="0.25">
      <c r="A314" s="109"/>
      <c r="I314" s="62"/>
      <c r="O314" s="120"/>
      <c r="P314" s="120"/>
      <c r="Q314" s="120"/>
      <c r="R314" s="120"/>
      <c r="S314" s="120"/>
    </row>
    <row r="315" spans="1:19" s="14" customFormat="1" x14ac:dyDescent="0.25">
      <c r="A315" s="109"/>
      <c r="I315" s="62"/>
      <c r="O315" s="120"/>
      <c r="P315" s="120"/>
      <c r="Q315" s="120"/>
      <c r="R315" s="120"/>
      <c r="S315" s="120"/>
    </row>
    <row r="316" spans="1:19" s="14" customFormat="1" x14ac:dyDescent="0.25">
      <c r="A316" s="109"/>
      <c r="I316" s="62"/>
      <c r="O316" s="120"/>
      <c r="P316" s="120"/>
      <c r="Q316" s="120"/>
      <c r="R316" s="120"/>
      <c r="S316" s="120"/>
    </row>
    <row r="317" spans="1:19" s="14" customFormat="1" x14ac:dyDescent="0.25">
      <c r="A317" s="109"/>
      <c r="I317" s="62"/>
      <c r="O317" s="120"/>
      <c r="P317" s="120"/>
      <c r="Q317" s="120"/>
      <c r="R317" s="120"/>
      <c r="S317" s="120"/>
    </row>
    <row r="318" spans="1:19" s="14" customFormat="1" x14ac:dyDescent="0.25">
      <c r="A318" s="109"/>
      <c r="I318" s="62"/>
      <c r="O318" s="120"/>
      <c r="P318" s="120"/>
      <c r="Q318" s="120"/>
      <c r="R318" s="120"/>
      <c r="S318" s="120"/>
    </row>
    <row r="319" spans="1:19" s="14" customFormat="1" x14ac:dyDescent="0.25">
      <c r="A319" s="109"/>
      <c r="I319" s="62"/>
      <c r="O319" s="120"/>
      <c r="P319" s="120"/>
      <c r="Q319" s="120"/>
      <c r="R319" s="120"/>
      <c r="S319" s="120"/>
    </row>
    <row r="320" spans="1:19" s="14" customFormat="1" x14ac:dyDescent="0.25">
      <c r="A320" s="109"/>
      <c r="I320" s="62"/>
      <c r="O320" s="120"/>
      <c r="P320" s="120"/>
      <c r="Q320" s="120"/>
      <c r="R320" s="120"/>
      <c r="S320" s="120"/>
    </row>
    <row r="321" spans="1:19" s="14" customFormat="1" x14ac:dyDescent="0.25">
      <c r="A321" s="109"/>
      <c r="I321" s="62"/>
      <c r="O321" s="120"/>
      <c r="P321" s="120"/>
      <c r="Q321" s="120"/>
      <c r="R321" s="120"/>
      <c r="S321" s="120"/>
    </row>
    <row r="322" spans="1:19" s="14" customFormat="1" x14ac:dyDescent="0.25">
      <c r="A322" s="109"/>
      <c r="I322" s="62"/>
      <c r="O322" s="120"/>
      <c r="P322" s="120"/>
      <c r="Q322" s="120"/>
      <c r="R322" s="120"/>
      <c r="S322" s="120"/>
    </row>
    <row r="323" spans="1:19" s="14" customFormat="1" x14ac:dyDescent="0.25">
      <c r="A323" s="109"/>
      <c r="I323" s="62"/>
      <c r="O323" s="120"/>
      <c r="P323" s="120"/>
      <c r="Q323" s="120"/>
      <c r="R323" s="120"/>
      <c r="S323" s="120"/>
    </row>
    <row r="324" spans="1:19" s="14" customFormat="1" x14ac:dyDescent="0.25">
      <c r="A324" s="109"/>
      <c r="I324" s="62"/>
      <c r="O324" s="120"/>
      <c r="P324" s="120"/>
      <c r="Q324" s="120"/>
      <c r="R324" s="120"/>
      <c r="S324" s="120"/>
    </row>
    <row r="325" spans="1:19" s="14" customFormat="1" x14ac:dyDescent="0.25">
      <c r="A325" s="109"/>
      <c r="I325" s="62"/>
      <c r="O325" s="120"/>
      <c r="P325" s="120"/>
      <c r="Q325" s="120"/>
      <c r="R325" s="120"/>
      <c r="S325" s="120"/>
    </row>
    <row r="326" spans="1:19" s="14" customFormat="1" x14ac:dyDescent="0.25">
      <c r="A326" s="109"/>
      <c r="I326" s="62"/>
      <c r="O326" s="120"/>
      <c r="P326" s="120"/>
      <c r="Q326" s="120"/>
      <c r="R326" s="120"/>
      <c r="S326" s="120"/>
    </row>
    <row r="327" spans="1:19" s="14" customFormat="1" x14ac:dyDescent="0.25">
      <c r="A327" s="109"/>
      <c r="I327" s="62"/>
      <c r="O327" s="120"/>
      <c r="P327" s="120"/>
      <c r="Q327" s="120"/>
      <c r="R327" s="120"/>
      <c r="S327" s="120"/>
    </row>
    <row r="328" spans="1:19" s="14" customFormat="1" x14ac:dyDescent="0.25">
      <c r="A328" s="109"/>
      <c r="I328" s="62"/>
      <c r="O328" s="120"/>
      <c r="P328" s="120"/>
      <c r="Q328" s="120"/>
      <c r="R328" s="120"/>
      <c r="S328" s="120"/>
    </row>
    <row r="329" spans="1:19" s="14" customFormat="1" x14ac:dyDescent="0.25">
      <c r="A329" s="109"/>
      <c r="I329" s="62"/>
      <c r="O329" s="120"/>
      <c r="P329" s="120"/>
      <c r="Q329" s="120"/>
      <c r="R329" s="120"/>
      <c r="S329" s="120"/>
    </row>
    <row r="330" spans="1:19" s="14" customFormat="1" x14ac:dyDescent="0.25">
      <c r="A330" s="109"/>
      <c r="I330" s="62"/>
      <c r="O330" s="120"/>
      <c r="P330" s="120"/>
      <c r="Q330" s="120"/>
      <c r="R330" s="120"/>
      <c r="S330" s="120"/>
    </row>
    <row r="331" spans="1:19" s="14" customFormat="1" x14ac:dyDescent="0.25">
      <c r="A331" s="109"/>
      <c r="I331" s="62"/>
      <c r="O331" s="120"/>
      <c r="P331" s="120"/>
      <c r="Q331" s="120"/>
      <c r="R331" s="120"/>
      <c r="S331" s="120"/>
    </row>
    <row r="332" spans="1:19" s="14" customFormat="1" x14ac:dyDescent="0.25">
      <c r="A332" s="109"/>
      <c r="I332" s="62"/>
      <c r="O332" s="120"/>
      <c r="P332" s="120"/>
      <c r="Q332" s="120"/>
      <c r="R332" s="120"/>
      <c r="S332" s="120"/>
    </row>
    <row r="333" spans="1:19" s="14" customFormat="1" x14ac:dyDescent="0.25">
      <c r="A333" s="109"/>
      <c r="I333" s="62"/>
      <c r="O333" s="120"/>
      <c r="P333" s="120"/>
      <c r="Q333" s="120"/>
      <c r="R333" s="120"/>
      <c r="S333" s="120"/>
    </row>
    <row r="334" spans="1:19" s="14" customFormat="1" x14ac:dyDescent="0.25">
      <c r="A334" s="109"/>
      <c r="I334" s="62"/>
      <c r="O334" s="120"/>
      <c r="P334" s="120"/>
      <c r="Q334" s="120"/>
      <c r="R334" s="120"/>
      <c r="S334" s="120"/>
    </row>
    <row r="335" spans="1:19" s="14" customFormat="1" x14ac:dyDescent="0.25">
      <c r="A335" s="109"/>
      <c r="I335" s="62"/>
      <c r="O335" s="120"/>
      <c r="P335" s="120"/>
      <c r="Q335" s="120"/>
      <c r="R335" s="120"/>
      <c r="S335" s="120"/>
    </row>
    <row r="336" spans="1:19" s="14" customFormat="1" x14ac:dyDescent="0.25">
      <c r="A336" s="109"/>
      <c r="I336" s="62"/>
      <c r="O336" s="120"/>
      <c r="P336" s="120"/>
      <c r="Q336" s="120"/>
      <c r="R336" s="120"/>
      <c r="S336" s="120"/>
    </row>
    <row r="337" spans="1:19" s="14" customFormat="1" x14ac:dyDescent="0.25">
      <c r="A337" s="109"/>
      <c r="I337" s="62"/>
      <c r="O337" s="120"/>
      <c r="P337" s="120"/>
      <c r="Q337" s="120"/>
      <c r="R337" s="120"/>
      <c r="S337" s="120"/>
    </row>
    <row r="338" spans="1:19" s="14" customFormat="1" x14ac:dyDescent="0.25">
      <c r="A338" s="109"/>
      <c r="I338" s="62"/>
      <c r="O338" s="120"/>
      <c r="P338" s="120"/>
      <c r="Q338" s="120"/>
      <c r="R338" s="120"/>
      <c r="S338" s="120"/>
    </row>
    <row r="339" spans="1:19" s="14" customFormat="1" x14ac:dyDescent="0.25">
      <c r="A339" s="109"/>
      <c r="I339" s="62"/>
      <c r="O339" s="120"/>
      <c r="P339" s="120"/>
      <c r="Q339" s="120"/>
      <c r="R339" s="120"/>
      <c r="S339" s="120"/>
    </row>
    <row r="340" spans="1:19" s="14" customFormat="1" x14ac:dyDescent="0.25">
      <c r="A340" s="109"/>
      <c r="I340" s="62"/>
      <c r="O340" s="120"/>
      <c r="P340" s="120"/>
      <c r="Q340" s="120"/>
      <c r="R340" s="120"/>
      <c r="S340" s="120"/>
    </row>
    <row r="341" spans="1:19" s="14" customFormat="1" x14ac:dyDescent="0.25">
      <c r="A341" s="109"/>
      <c r="I341" s="62"/>
      <c r="O341" s="120"/>
      <c r="P341" s="120"/>
      <c r="Q341" s="120"/>
      <c r="R341" s="120"/>
      <c r="S341" s="120"/>
    </row>
    <row r="342" spans="1:19" s="14" customFormat="1" x14ac:dyDescent="0.25">
      <c r="A342" s="109"/>
      <c r="I342" s="62"/>
      <c r="O342" s="120"/>
      <c r="P342" s="120"/>
      <c r="Q342" s="120"/>
      <c r="R342" s="120"/>
      <c r="S342" s="120"/>
    </row>
    <row r="343" spans="1:19" s="14" customFormat="1" x14ac:dyDescent="0.25">
      <c r="A343" s="109"/>
      <c r="I343" s="62"/>
      <c r="O343" s="120"/>
      <c r="P343" s="120"/>
      <c r="Q343" s="120"/>
      <c r="R343" s="120"/>
      <c r="S343" s="120"/>
    </row>
    <row r="344" spans="1:19" s="14" customFormat="1" x14ac:dyDescent="0.25">
      <c r="A344" s="109"/>
      <c r="I344" s="62"/>
      <c r="O344" s="120"/>
      <c r="P344" s="120"/>
      <c r="Q344" s="120"/>
      <c r="R344" s="120"/>
      <c r="S344" s="120"/>
    </row>
    <row r="345" spans="1:19" s="14" customFormat="1" x14ac:dyDescent="0.25">
      <c r="A345" s="109"/>
      <c r="I345" s="62"/>
      <c r="O345" s="120"/>
      <c r="P345" s="120"/>
      <c r="Q345" s="120"/>
      <c r="R345" s="120"/>
      <c r="S345" s="120"/>
    </row>
    <row r="346" spans="1:19" s="14" customFormat="1" x14ac:dyDescent="0.25">
      <c r="A346" s="109"/>
      <c r="I346" s="62"/>
      <c r="O346" s="120"/>
      <c r="P346" s="120"/>
      <c r="Q346" s="120"/>
      <c r="R346" s="120"/>
      <c r="S346" s="120"/>
    </row>
    <row r="347" spans="1:19" s="14" customFormat="1" x14ac:dyDescent="0.25">
      <c r="A347" s="109"/>
      <c r="I347" s="62"/>
      <c r="O347" s="120"/>
      <c r="P347" s="120"/>
      <c r="Q347" s="120"/>
      <c r="R347" s="120"/>
      <c r="S347" s="120"/>
    </row>
    <row r="348" spans="1:19" s="14" customFormat="1" x14ac:dyDescent="0.25">
      <c r="A348" s="109"/>
      <c r="I348" s="62"/>
      <c r="O348" s="120"/>
      <c r="P348" s="120"/>
      <c r="Q348" s="120"/>
      <c r="R348" s="120"/>
      <c r="S348" s="120"/>
    </row>
    <row r="349" spans="1:19" s="14" customFormat="1" x14ac:dyDescent="0.25">
      <c r="A349" s="109"/>
      <c r="I349" s="62"/>
      <c r="O349" s="120"/>
      <c r="P349" s="120"/>
      <c r="Q349" s="120"/>
      <c r="R349" s="120"/>
      <c r="S349" s="120"/>
    </row>
    <row r="350" spans="1:19" s="14" customFormat="1" x14ac:dyDescent="0.25">
      <c r="A350" s="109"/>
      <c r="I350" s="62"/>
      <c r="O350" s="120"/>
      <c r="P350" s="120"/>
      <c r="Q350" s="120"/>
      <c r="R350" s="120"/>
      <c r="S350" s="120"/>
    </row>
    <row r="351" spans="1:19" s="14" customFormat="1" x14ac:dyDescent="0.25">
      <c r="A351" s="109"/>
      <c r="I351" s="62"/>
      <c r="O351" s="120"/>
      <c r="P351" s="120"/>
      <c r="Q351" s="120"/>
      <c r="R351" s="120"/>
      <c r="S351" s="120"/>
    </row>
    <row r="352" spans="1:19" s="14" customFormat="1" x14ac:dyDescent="0.25">
      <c r="A352" s="109"/>
      <c r="I352" s="62"/>
      <c r="O352" s="120"/>
      <c r="P352" s="120"/>
      <c r="Q352" s="120"/>
      <c r="R352" s="120"/>
      <c r="S352" s="120"/>
    </row>
    <row r="353" spans="1:19" s="14" customFormat="1" x14ac:dyDescent="0.25">
      <c r="A353" s="109"/>
      <c r="I353" s="62"/>
      <c r="O353" s="120"/>
      <c r="P353" s="120"/>
      <c r="Q353" s="120"/>
      <c r="R353" s="120"/>
      <c r="S353" s="120"/>
    </row>
    <row r="354" spans="1:19" s="14" customFormat="1" x14ac:dyDescent="0.25">
      <c r="A354" s="109"/>
      <c r="I354" s="62"/>
      <c r="O354" s="120"/>
      <c r="P354" s="120"/>
      <c r="Q354" s="120"/>
      <c r="R354" s="120"/>
      <c r="S354" s="120"/>
    </row>
    <row r="355" spans="1:19" s="14" customFormat="1" x14ac:dyDescent="0.25">
      <c r="A355" s="109"/>
      <c r="I355" s="62"/>
      <c r="O355" s="120"/>
      <c r="P355" s="120"/>
      <c r="Q355" s="120"/>
      <c r="R355" s="120"/>
      <c r="S355" s="120"/>
    </row>
    <row r="356" spans="1:19" s="14" customFormat="1" x14ac:dyDescent="0.25">
      <c r="A356" s="109"/>
      <c r="I356" s="62"/>
      <c r="O356" s="120"/>
      <c r="P356" s="120"/>
      <c r="Q356" s="120"/>
      <c r="R356" s="120"/>
      <c r="S356" s="120"/>
    </row>
    <row r="357" spans="1:19" s="14" customFormat="1" x14ac:dyDescent="0.25">
      <c r="A357" s="109"/>
      <c r="I357" s="62"/>
      <c r="O357" s="120"/>
      <c r="P357" s="120"/>
      <c r="Q357" s="120"/>
      <c r="R357" s="120"/>
      <c r="S357" s="120"/>
    </row>
    <row r="358" spans="1:19" s="14" customFormat="1" x14ac:dyDescent="0.25">
      <c r="A358" s="109"/>
      <c r="I358" s="62"/>
      <c r="O358" s="120"/>
      <c r="P358" s="120"/>
      <c r="Q358" s="120"/>
      <c r="R358" s="120"/>
      <c r="S358" s="120"/>
    </row>
    <row r="359" spans="1:19" s="14" customFormat="1" x14ac:dyDescent="0.25">
      <c r="A359" s="109"/>
      <c r="I359" s="62"/>
      <c r="O359" s="120"/>
      <c r="P359" s="120"/>
      <c r="Q359" s="120"/>
      <c r="R359" s="120"/>
      <c r="S359" s="120"/>
    </row>
    <row r="360" spans="1:19" s="14" customFormat="1" x14ac:dyDescent="0.25">
      <c r="A360" s="109"/>
      <c r="I360" s="62"/>
      <c r="O360" s="120"/>
      <c r="P360" s="120"/>
      <c r="Q360" s="120"/>
      <c r="R360" s="120"/>
      <c r="S360" s="120"/>
    </row>
    <row r="361" spans="1:19" s="14" customFormat="1" x14ac:dyDescent="0.25">
      <c r="A361" s="109"/>
      <c r="I361" s="62"/>
      <c r="O361" s="120"/>
      <c r="P361" s="120"/>
      <c r="Q361" s="120"/>
      <c r="R361" s="120"/>
      <c r="S361" s="120"/>
    </row>
    <row r="362" spans="1:19" s="14" customFormat="1" x14ac:dyDescent="0.25">
      <c r="A362" s="109"/>
      <c r="I362" s="62"/>
      <c r="O362" s="120"/>
      <c r="P362" s="120"/>
      <c r="Q362" s="120"/>
      <c r="R362" s="120"/>
      <c r="S362" s="120"/>
    </row>
    <row r="363" spans="1:19" s="14" customFormat="1" x14ac:dyDescent="0.25">
      <c r="A363" s="109"/>
      <c r="I363" s="62"/>
      <c r="O363" s="120"/>
      <c r="P363" s="120"/>
      <c r="Q363" s="120"/>
      <c r="R363" s="120"/>
      <c r="S363" s="120"/>
    </row>
    <row r="364" spans="1:19" s="14" customFormat="1" x14ac:dyDescent="0.25">
      <c r="A364" s="109"/>
      <c r="I364" s="62"/>
      <c r="O364" s="120"/>
      <c r="P364" s="120"/>
      <c r="Q364" s="120"/>
      <c r="R364" s="120"/>
      <c r="S364" s="120"/>
    </row>
    <row r="365" spans="1:19" s="14" customFormat="1" x14ac:dyDescent="0.25">
      <c r="A365" s="109"/>
      <c r="I365" s="62"/>
      <c r="O365" s="120"/>
      <c r="P365" s="120"/>
      <c r="Q365" s="120"/>
      <c r="R365" s="120"/>
      <c r="S365" s="120"/>
    </row>
    <row r="366" spans="1:19" s="14" customFormat="1" x14ac:dyDescent="0.25">
      <c r="A366" s="109"/>
      <c r="I366" s="62"/>
      <c r="O366" s="120"/>
      <c r="P366" s="120"/>
      <c r="Q366" s="120"/>
      <c r="R366" s="120"/>
      <c r="S366" s="120"/>
    </row>
    <row r="367" spans="1:19" s="14" customFormat="1" x14ac:dyDescent="0.25">
      <c r="A367" s="109"/>
      <c r="I367" s="62"/>
      <c r="O367" s="120"/>
      <c r="P367" s="120"/>
      <c r="Q367" s="120"/>
      <c r="R367" s="120"/>
      <c r="S367" s="120"/>
    </row>
    <row r="368" spans="1:19" s="14" customFormat="1" x14ac:dyDescent="0.25">
      <c r="A368" s="109"/>
      <c r="I368" s="62"/>
      <c r="O368" s="120"/>
      <c r="P368" s="120"/>
      <c r="Q368" s="120"/>
      <c r="R368" s="120"/>
      <c r="S368" s="120"/>
    </row>
    <row r="369" spans="1:19" s="14" customFormat="1" x14ac:dyDescent="0.25">
      <c r="A369" s="109"/>
      <c r="I369" s="62"/>
      <c r="O369" s="120"/>
      <c r="P369" s="120"/>
      <c r="Q369" s="120"/>
      <c r="R369" s="120"/>
      <c r="S369" s="120"/>
    </row>
    <row r="370" spans="1:19" s="14" customFormat="1" x14ac:dyDescent="0.25">
      <c r="A370" s="109"/>
      <c r="I370" s="62"/>
      <c r="O370" s="120"/>
      <c r="P370" s="120"/>
      <c r="Q370" s="120"/>
      <c r="R370" s="120"/>
      <c r="S370" s="120"/>
    </row>
    <row r="371" spans="1:19" s="14" customFormat="1" x14ac:dyDescent="0.25">
      <c r="A371" s="109"/>
      <c r="I371" s="62"/>
      <c r="O371" s="120"/>
      <c r="P371" s="120"/>
      <c r="Q371" s="120"/>
      <c r="R371" s="120"/>
      <c r="S371" s="120"/>
    </row>
    <row r="372" spans="1:19" s="14" customFormat="1" x14ac:dyDescent="0.25">
      <c r="A372" s="109"/>
      <c r="I372" s="62"/>
      <c r="O372" s="120"/>
      <c r="P372" s="120"/>
      <c r="Q372" s="120"/>
      <c r="R372" s="120"/>
      <c r="S372" s="120"/>
    </row>
    <row r="373" spans="1:19" s="14" customFormat="1" x14ac:dyDescent="0.25">
      <c r="A373" s="109"/>
      <c r="I373" s="62"/>
      <c r="O373" s="120"/>
      <c r="P373" s="120"/>
      <c r="Q373" s="120"/>
      <c r="R373" s="120"/>
      <c r="S373" s="120"/>
    </row>
    <row r="374" spans="1:19" s="14" customFormat="1" x14ac:dyDescent="0.25">
      <c r="A374" s="109"/>
      <c r="I374" s="62"/>
      <c r="O374" s="120"/>
      <c r="P374" s="120"/>
      <c r="Q374" s="120"/>
      <c r="R374" s="120"/>
      <c r="S374" s="120"/>
    </row>
    <row r="375" spans="1:19" s="14" customFormat="1" x14ac:dyDescent="0.25">
      <c r="A375" s="109"/>
      <c r="I375" s="62"/>
      <c r="O375" s="120"/>
      <c r="P375" s="120"/>
      <c r="Q375" s="120"/>
      <c r="R375" s="120"/>
      <c r="S375" s="120"/>
    </row>
    <row r="376" spans="1:19" s="14" customFormat="1" x14ac:dyDescent="0.25">
      <c r="A376" s="109"/>
      <c r="I376" s="62"/>
      <c r="O376" s="120"/>
      <c r="P376" s="120"/>
      <c r="Q376" s="120"/>
      <c r="R376" s="120"/>
      <c r="S376" s="120"/>
    </row>
    <row r="377" spans="1:19" s="14" customFormat="1" x14ac:dyDescent="0.25">
      <c r="A377" s="109"/>
      <c r="I377" s="62"/>
      <c r="O377" s="120"/>
      <c r="P377" s="120"/>
      <c r="Q377" s="120"/>
      <c r="R377" s="120"/>
      <c r="S377" s="120"/>
    </row>
    <row r="378" spans="1:19" s="14" customFormat="1" x14ac:dyDescent="0.25">
      <c r="A378" s="109"/>
      <c r="I378" s="62"/>
      <c r="O378" s="120"/>
      <c r="P378" s="120"/>
      <c r="Q378" s="120"/>
      <c r="R378" s="120"/>
      <c r="S378" s="120"/>
    </row>
    <row r="379" spans="1:19" s="14" customFormat="1" x14ac:dyDescent="0.25">
      <c r="A379" s="109"/>
      <c r="I379" s="62"/>
      <c r="O379" s="120"/>
      <c r="P379" s="120"/>
      <c r="Q379" s="120"/>
      <c r="R379" s="120"/>
      <c r="S379" s="120"/>
    </row>
    <row r="380" spans="1:19" s="14" customFormat="1" x14ac:dyDescent="0.25">
      <c r="A380" s="109"/>
      <c r="I380" s="62"/>
      <c r="O380" s="120"/>
      <c r="P380" s="120"/>
      <c r="Q380" s="120"/>
      <c r="R380" s="120"/>
      <c r="S380" s="120"/>
    </row>
    <row r="381" spans="1:19" s="14" customFormat="1" x14ac:dyDescent="0.25">
      <c r="A381" s="109"/>
      <c r="I381" s="62"/>
      <c r="O381" s="120"/>
      <c r="P381" s="120"/>
      <c r="Q381" s="120"/>
      <c r="R381" s="120"/>
      <c r="S381" s="120"/>
    </row>
    <row r="382" spans="1:19" s="14" customFormat="1" x14ac:dyDescent="0.25">
      <c r="A382" s="109"/>
      <c r="I382" s="62"/>
      <c r="O382" s="120"/>
      <c r="P382" s="120"/>
      <c r="Q382" s="120"/>
      <c r="R382" s="120"/>
      <c r="S382" s="120"/>
    </row>
    <row r="383" spans="1:19" s="14" customFormat="1" x14ac:dyDescent="0.25">
      <c r="A383" s="109"/>
      <c r="I383" s="62"/>
      <c r="O383" s="120"/>
      <c r="P383" s="120"/>
      <c r="Q383" s="120"/>
      <c r="R383" s="120"/>
      <c r="S383" s="120"/>
    </row>
    <row r="384" spans="1:19" s="14" customFormat="1" x14ac:dyDescent="0.25">
      <c r="A384" s="109"/>
      <c r="I384" s="62"/>
      <c r="O384" s="120"/>
      <c r="P384" s="120"/>
      <c r="Q384" s="120"/>
      <c r="R384" s="120"/>
      <c r="S384" s="120"/>
    </row>
    <row r="385" spans="1:19" s="14" customFormat="1" x14ac:dyDescent="0.25">
      <c r="A385" s="109"/>
      <c r="I385" s="62"/>
      <c r="O385" s="120"/>
      <c r="P385" s="120"/>
      <c r="Q385" s="120"/>
      <c r="R385" s="120"/>
      <c r="S385" s="120"/>
    </row>
    <row r="386" spans="1:19" s="14" customFormat="1" x14ac:dyDescent="0.25">
      <c r="A386" s="109"/>
      <c r="I386" s="62"/>
      <c r="O386" s="120"/>
      <c r="P386" s="120"/>
      <c r="Q386" s="120"/>
      <c r="R386" s="120"/>
      <c r="S386" s="120"/>
    </row>
    <row r="387" spans="1:19" s="14" customFormat="1" x14ac:dyDescent="0.25">
      <c r="A387" s="109"/>
      <c r="I387" s="62"/>
      <c r="O387" s="120"/>
      <c r="P387" s="120"/>
      <c r="Q387" s="120"/>
      <c r="R387" s="120"/>
      <c r="S387" s="120"/>
    </row>
    <row r="388" spans="1:19" s="14" customFormat="1" x14ac:dyDescent="0.25">
      <c r="A388" s="109"/>
      <c r="I388" s="62"/>
      <c r="O388" s="120"/>
      <c r="P388" s="120"/>
      <c r="Q388" s="120"/>
      <c r="R388" s="120"/>
      <c r="S388" s="120"/>
    </row>
    <row r="389" spans="1:19" s="14" customFormat="1" x14ac:dyDescent="0.25">
      <c r="A389" s="109"/>
      <c r="I389" s="62"/>
      <c r="O389" s="120"/>
      <c r="P389" s="120"/>
      <c r="Q389" s="120"/>
      <c r="R389" s="120"/>
      <c r="S389" s="120"/>
    </row>
    <row r="390" spans="1:19" s="14" customFormat="1" x14ac:dyDescent="0.25">
      <c r="A390" s="109"/>
      <c r="I390" s="62"/>
      <c r="O390" s="120"/>
      <c r="P390" s="120"/>
      <c r="Q390" s="120"/>
      <c r="R390" s="120"/>
      <c r="S390" s="120"/>
    </row>
    <row r="391" spans="1:19" s="14" customFormat="1" x14ac:dyDescent="0.25">
      <c r="A391" s="109"/>
      <c r="I391" s="62"/>
      <c r="O391" s="120"/>
      <c r="P391" s="120"/>
      <c r="Q391" s="120"/>
      <c r="R391" s="120"/>
      <c r="S391" s="120"/>
    </row>
    <row r="392" spans="1:19" s="14" customFormat="1" x14ac:dyDescent="0.25">
      <c r="A392" s="109"/>
      <c r="I392" s="62"/>
      <c r="O392" s="120"/>
      <c r="P392" s="120"/>
      <c r="Q392" s="120"/>
      <c r="R392" s="120"/>
      <c r="S392" s="120"/>
    </row>
    <row r="393" spans="1:19" s="14" customFormat="1" x14ac:dyDescent="0.25">
      <c r="A393" s="109"/>
      <c r="I393" s="62"/>
      <c r="O393" s="120"/>
      <c r="P393" s="120"/>
      <c r="Q393" s="120"/>
      <c r="R393" s="120"/>
      <c r="S393" s="120"/>
    </row>
    <row r="394" spans="1:19" s="14" customFormat="1" x14ac:dyDescent="0.25">
      <c r="A394" s="109"/>
      <c r="I394" s="62"/>
      <c r="O394" s="120"/>
      <c r="P394" s="120"/>
      <c r="Q394" s="120"/>
      <c r="R394" s="120"/>
      <c r="S394" s="120"/>
    </row>
    <row r="395" spans="1:19" s="14" customFormat="1" x14ac:dyDescent="0.25">
      <c r="A395" s="109"/>
      <c r="I395" s="62"/>
      <c r="O395" s="120"/>
      <c r="P395" s="120"/>
      <c r="Q395" s="120"/>
      <c r="R395" s="120"/>
      <c r="S395" s="120"/>
    </row>
    <row r="396" spans="1:19" s="14" customFormat="1" x14ac:dyDescent="0.25">
      <c r="A396" s="109"/>
      <c r="I396" s="62"/>
      <c r="O396" s="120"/>
      <c r="P396" s="120"/>
      <c r="Q396" s="120"/>
      <c r="R396" s="120"/>
      <c r="S396" s="120"/>
    </row>
    <row r="397" spans="1:19" s="14" customFormat="1" x14ac:dyDescent="0.25">
      <c r="A397" s="109"/>
      <c r="I397" s="62"/>
      <c r="O397" s="120"/>
      <c r="P397" s="120"/>
      <c r="Q397" s="120"/>
      <c r="R397" s="120"/>
      <c r="S397" s="120"/>
    </row>
    <row r="398" spans="1:19" s="14" customFormat="1" x14ac:dyDescent="0.25">
      <c r="A398" s="109"/>
      <c r="I398" s="62"/>
      <c r="O398" s="120"/>
      <c r="P398" s="120"/>
      <c r="Q398" s="120"/>
      <c r="R398" s="120"/>
      <c r="S398" s="120"/>
    </row>
    <row r="399" spans="1:19" s="14" customFormat="1" x14ac:dyDescent="0.25">
      <c r="A399" s="109"/>
      <c r="I399" s="62"/>
      <c r="O399" s="120"/>
      <c r="P399" s="120"/>
      <c r="Q399" s="120"/>
      <c r="R399" s="120"/>
      <c r="S399" s="120"/>
    </row>
    <row r="400" spans="1:19" s="14" customFormat="1" x14ac:dyDescent="0.25">
      <c r="A400" s="109"/>
      <c r="I400" s="62"/>
      <c r="O400" s="120"/>
      <c r="P400" s="120"/>
      <c r="Q400" s="120"/>
      <c r="R400" s="120"/>
      <c r="S400" s="120"/>
    </row>
    <row r="401" spans="1:19" s="14" customFormat="1" x14ac:dyDescent="0.25">
      <c r="A401" s="109"/>
      <c r="I401" s="62"/>
      <c r="O401" s="120"/>
      <c r="P401" s="120"/>
      <c r="Q401" s="120"/>
      <c r="R401" s="120"/>
      <c r="S401" s="120"/>
    </row>
    <row r="402" spans="1:19" s="14" customFormat="1" x14ac:dyDescent="0.25">
      <c r="A402" s="109"/>
      <c r="I402" s="62"/>
      <c r="O402" s="120"/>
      <c r="P402" s="120"/>
      <c r="Q402" s="120"/>
      <c r="R402" s="120"/>
      <c r="S402" s="120"/>
    </row>
    <row r="403" spans="1:19" s="14" customFormat="1" x14ac:dyDescent="0.25">
      <c r="A403" s="109"/>
      <c r="I403" s="62"/>
      <c r="O403" s="120"/>
      <c r="P403" s="120"/>
      <c r="Q403" s="120"/>
      <c r="R403" s="120"/>
      <c r="S403" s="120"/>
    </row>
    <row r="404" spans="1:19" s="14" customFormat="1" x14ac:dyDescent="0.25">
      <c r="A404" s="109"/>
      <c r="I404" s="62"/>
      <c r="O404" s="120"/>
      <c r="P404" s="120"/>
      <c r="Q404" s="120"/>
      <c r="R404" s="120"/>
      <c r="S404" s="120"/>
    </row>
    <row r="405" spans="1:19" s="14" customFormat="1" x14ac:dyDescent="0.25">
      <c r="A405" s="109"/>
      <c r="I405" s="62"/>
      <c r="O405" s="120"/>
      <c r="P405" s="120"/>
      <c r="Q405" s="120"/>
      <c r="R405" s="120"/>
      <c r="S405" s="120"/>
    </row>
    <row r="406" spans="1:19" s="14" customFormat="1" x14ac:dyDescent="0.25">
      <c r="A406" s="109"/>
      <c r="I406" s="62"/>
      <c r="O406" s="120"/>
      <c r="P406" s="120"/>
      <c r="Q406" s="120"/>
      <c r="R406" s="120"/>
      <c r="S406" s="120"/>
    </row>
    <row r="407" spans="1:19" s="14" customFormat="1" x14ac:dyDescent="0.25">
      <c r="A407" s="109"/>
      <c r="I407" s="62"/>
      <c r="O407" s="120"/>
      <c r="P407" s="120"/>
      <c r="Q407" s="120"/>
      <c r="R407" s="120"/>
      <c r="S407" s="120"/>
    </row>
    <row r="408" spans="1:19" s="14" customFormat="1" x14ac:dyDescent="0.25">
      <c r="A408" s="109"/>
      <c r="I408" s="62"/>
      <c r="O408" s="120"/>
      <c r="P408" s="120"/>
      <c r="Q408" s="120"/>
      <c r="R408" s="120"/>
      <c r="S408" s="120"/>
    </row>
    <row r="409" spans="1:19" s="14" customFormat="1" x14ac:dyDescent="0.25">
      <c r="A409" s="109"/>
      <c r="I409" s="62"/>
      <c r="O409" s="120"/>
      <c r="P409" s="120"/>
      <c r="Q409" s="120"/>
      <c r="R409" s="120"/>
      <c r="S409" s="120"/>
    </row>
    <row r="410" spans="1:19" s="14" customFormat="1" x14ac:dyDescent="0.25">
      <c r="A410" s="109"/>
      <c r="I410" s="62"/>
      <c r="O410" s="120"/>
      <c r="P410" s="120"/>
      <c r="Q410" s="120"/>
      <c r="R410" s="120"/>
      <c r="S410" s="120"/>
    </row>
    <row r="411" spans="1:19" s="14" customFormat="1" x14ac:dyDescent="0.25">
      <c r="A411" s="109"/>
      <c r="I411" s="62"/>
      <c r="O411" s="120"/>
      <c r="P411" s="120"/>
      <c r="Q411" s="120"/>
      <c r="R411" s="120"/>
      <c r="S411" s="120"/>
    </row>
    <row r="412" spans="1:19" s="14" customFormat="1" x14ac:dyDescent="0.25">
      <c r="A412" s="109"/>
      <c r="I412" s="62"/>
      <c r="O412" s="120"/>
      <c r="P412" s="120"/>
      <c r="Q412" s="120"/>
      <c r="R412" s="120"/>
      <c r="S412" s="120"/>
    </row>
    <row r="413" spans="1:19" s="14" customFormat="1" x14ac:dyDescent="0.25">
      <c r="A413" s="109"/>
      <c r="I413" s="62"/>
      <c r="O413" s="120"/>
      <c r="P413" s="120"/>
      <c r="Q413" s="120"/>
      <c r="R413" s="120"/>
      <c r="S413" s="120"/>
    </row>
    <row r="414" spans="1:19" s="14" customFormat="1" x14ac:dyDescent="0.25">
      <c r="A414" s="109"/>
      <c r="I414" s="62"/>
      <c r="O414" s="120"/>
      <c r="P414" s="120"/>
      <c r="Q414" s="120"/>
      <c r="R414" s="120"/>
      <c r="S414" s="120"/>
    </row>
    <row r="415" spans="1:19" s="14" customFormat="1" x14ac:dyDescent="0.25">
      <c r="A415" s="109"/>
      <c r="I415" s="62"/>
      <c r="O415" s="120"/>
      <c r="P415" s="120"/>
      <c r="Q415" s="120"/>
      <c r="R415" s="120"/>
      <c r="S415" s="120"/>
    </row>
    <row r="416" spans="1:19" s="14" customFormat="1" x14ac:dyDescent="0.25">
      <c r="A416" s="109"/>
      <c r="I416" s="62"/>
      <c r="O416" s="120"/>
      <c r="P416" s="120"/>
      <c r="Q416" s="120"/>
      <c r="R416" s="120"/>
      <c r="S416" s="120"/>
    </row>
    <row r="417" spans="1:19" s="14" customFormat="1" x14ac:dyDescent="0.25">
      <c r="A417" s="109"/>
      <c r="I417" s="62"/>
      <c r="O417" s="120"/>
      <c r="P417" s="120"/>
      <c r="Q417" s="120"/>
      <c r="R417" s="120"/>
      <c r="S417" s="120"/>
    </row>
    <row r="418" spans="1:19" s="14" customFormat="1" x14ac:dyDescent="0.25">
      <c r="A418" s="109"/>
      <c r="I418" s="62"/>
      <c r="O418" s="120"/>
      <c r="P418" s="120"/>
      <c r="Q418" s="120"/>
      <c r="R418" s="120"/>
      <c r="S418" s="120"/>
    </row>
    <row r="419" spans="1:19" s="14" customFormat="1" x14ac:dyDescent="0.25">
      <c r="A419" s="109"/>
      <c r="I419" s="62"/>
      <c r="O419" s="120"/>
      <c r="P419" s="120"/>
      <c r="Q419" s="120"/>
      <c r="R419" s="120"/>
      <c r="S419" s="120"/>
    </row>
    <row r="420" spans="1:19" s="14" customFormat="1" x14ac:dyDescent="0.25">
      <c r="A420" s="109"/>
      <c r="I420" s="62"/>
      <c r="O420" s="120"/>
      <c r="P420" s="120"/>
      <c r="Q420" s="120"/>
      <c r="R420" s="120"/>
      <c r="S420" s="120"/>
    </row>
    <row r="421" spans="1:19" s="14" customFormat="1" x14ac:dyDescent="0.25">
      <c r="A421" s="109"/>
      <c r="I421" s="62"/>
      <c r="O421" s="120"/>
      <c r="P421" s="120"/>
      <c r="Q421" s="120"/>
      <c r="R421" s="120"/>
      <c r="S421" s="120"/>
    </row>
    <row r="422" spans="1:19" s="14" customFormat="1" x14ac:dyDescent="0.25">
      <c r="A422" s="109"/>
      <c r="I422" s="62"/>
      <c r="O422" s="120"/>
      <c r="P422" s="120"/>
      <c r="Q422" s="120"/>
      <c r="R422" s="120"/>
      <c r="S422" s="120"/>
    </row>
    <row r="423" spans="1:19" s="14" customFormat="1" x14ac:dyDescent="0.25">
      <c r="A423" s="109"/>
      <c r="I423" s="62"/>
      <c r="O423" s="120"/>
      <c r="P423" s="120"/>
      <c r="Q423" s="120"/>
      <c r="R423" s="120"/>
      <c r="S423" s="120"/>
    </row>
    <row r="424" spans="1:19" s="14" customFormat="1" x14ac:dyDescent="0.25">
      <c r="A424" s="109"/>
      <c r="I424" s="62"/>
      <c r="O424" s="120"/>
      <c r="P424" s="120"/>
      <c r="Q424" s="120"/>
      <c r="R424" s="120"/>
      <c r="S424" s="120"/>
    </row>
    <row r="425" spans="1:19" s="14" customFormat="1" x14ac:dyDescent="0.25">
      <c r="A425" s="109"/>
      <c r="I425" s="62"/>
      <c r="O425" s="120"/>
      <c r="P425" s="120"/>
      <c r="Q425" s="120"/>
      <c r="R425" s="120"/>
      <c r="S425" s="120"/>
    </row>
    <row r="426" spans="1:19" s="14" customFormat="1" x14ac:dyDescent="0.25">
      <c r="A426" s="109"/>
      <c r="I426" s="62"/>
      <c r="O426" s="120"/>
      <c r="P426" s="120"/>
      <c r="Q426" s="120"/>
      <c r="R426" s="120"/>
      <c r="S426" s="120"/>
    </row>
    <row r="427" spans="1:19" s="14" customFormat="1" x14ac:dyDescent="0.25">
      <c r="A427" s="109"/>
      <c r="I427" s="62"/>
      <c r="O427" s="120"/>
      <c r="P427" s="120"/>
      <c r="Q427" s="120"/>
      <c r="R427" s="120"/>
      <c r="S427" s="120"/>
    </row>
    <row r="428" spans="1:19" s="14" customFormat="1" x14ac:dyDescent="0.25">
      <c r="A428" s="109"/>
      <c r="I428" s="62"/>
      <c r="O428" s="120"/>
      <c r="P428" s="120"/>
      <c r="Q428" s="120"/>
      <c r="R428" s="120"/>
      <c r="S428" s="120"/>
    </row>
    <row r="429" spans="1:19" s="14" customFormat="1" x14ac:dyDescent="0.25">
      <c r="A429" s="109"/>
      <c r="I429" s="62"/>
      <c r="O429" s="120"/>
      <c r="P429" s="120"/>
      <c r="Q429" s="120"/>
      <c r="R429" s="120"/>
      <c r="S429" s="120"/>
    </row>
    <row r="430" spans="1:19" s="14" customFormat="1" x14ac:dyDescent="0.25">
      <c r="A430" s="109"/>
      <c r="I430" s="62"/>
      <c r="O430" s="120"/>
      <c r="P430" s="120"/>
      <c r="Q430" s="120"/>
      <c r="R430" s="120"/>
      <c r="S430" s="120"/>
    </row>
    <row r="431" spans="1:19" s="14" customFormat="1" x14ac:dyDescent="0.25">
      <c r="A431" s="109"/>
      <c r="I431" s="62"/>
      <c r="O431" s="120"/>
      <c r="P431" s="120"/>
      <c r="Q431" s="120"/>
      <c r="R431" s="120"/>
      <c r="S431" s="120"/>
    </row>
    <row r="432" spans="1:19" s="14" customFormat="1" x14ac:dyDescent="0.25">
      <c r="A432" s="109"/>
      <c r="I432" s="62"/>
      <c r="O432" s="120"/>
      <c r="P432" s="120"/>
      <c r="Q432" s="120"/>
      <c r="R432" s="120"/>
      <c r="S432" s="120"/>
    </row>
    <row r="433" spans="1:19" s="14" customFormat="1" x14ac:dyDescent="0.25">
      <c r="A433" s="109"/>
      <c r="I433" s="62"/>
      <c r="O433" s="120"/>
      <c r="P433" s="120"/>
      <c r="Q433" s="120"/>
      <c r="R433" s="120"/>
      <c r="S433" s="120"/>
    </row>
    <row r="434" spans="1:19" s="14" customFormat="1" x14ac:dyDescent="0.25">
      <c r="A434" s="109"/>
      <c r="I434" s="62"/>
      <c r="O434" s="120"/>
      <c r="P434" s="120"/>
      <c r="Q434" s="120"/>
      <c r="R434" s="120"/>
      <c r="S434" s="120"/>
    </row>
    <row r="435" spans="1:19" s="14" customFormat="1" x14ac:dyDescent="0.25">
      <c r="A435" s="109"/>
      <c r="I435" s="62"/>
      <c r="O435" s="120"/>
      <c r="P435" s="120"/>
      <c r="Q435" s="120"/>
      <c r="R435" s="120"/>
      <c r="S435" s="120"/>
    </row>
    <row r="436" spans="1:19" s="14" customFormat="1" x14ac:dyDescent="0.25">
      <c r="A436" s="109"/>
      <c r="I436" s="62"/>
      <c r="O436" s="120"/>
      <c r="P436" s="120"/>
      <c r="Q436" s="120"/>
      <c r="R436" s="120"/>
      <c r="S436" s="120"/>
    </row>
    <row r="437" spans="1:19" s="14" customFormat="1" x14ac:dyDescent="0.25">
      <c r="A437" s="109"/>
      <c r="I437" s="62"/>
      <c r="O437" s="120"/>
      <c r="P437" s="120"/>
      <c r="Q437" s="120"/>
      <c r="R437" s="120"/>
      <c r="S437" s="120"/>
    </row>
    <row r="438" spans="1:19" s="14" customFormat="1" x14ac:dyDescent="0.25">
      <c r="A438" s="109"/>
      <c r="I438" s="62"/>
      <c r="O438" s="120"/>
      <c r="P438" s="120"/>
      <c r="Q438" s="120"/>
      <c r="R438" s="120"/>
      <c r="S438" s="120"/>
    </row>
    <row r="439" spans="1:19" s="14" customFormat="1" x14ac:dyDescent="0.25">
      <c r="A439" s="109"/>
      <c r="I439" s="62"/>
      <c r="O439" s="120"/>
      <c r="P439" s="120"/>
      <c r="Q439" s="120"/>
      <c r="R439" s="120"/>
      <c r="S439" s="120"/>
    </row>
    <row r="440" spans="1:19" s="14" customFormat="1" x14ac:dyDescent="0.25">
      <c r="A440" s="109"/>
      <c r="I440" s="62"/>
      <c r="O440" s="120"/>
      <c r="P440" s="120"/>
      <c r="Q440" s="120"/>
      <c r="R440" s="120"/>
      <c r="S440" s="120"/>
    </row>
    <row r="441" spans="1:19" s="14" customFormat="1" x14ac:dyDescent="0.25">
      <c r="A441" s="109"/>
      <c r="I441" s="62"/>
      <c r="O441" s="120"/>
      <c r="P441" s="120"/>
      <c r="Q441" s="120"/>
      <c r="R441" s="120"/>
      <c r="S441" s="120"/>
    </row>
    <row r="442" spans="1:19" s="14" customFormat="1" x14ac:dyDescent="0.25">
      <c r="A442" s="109"/>
      <c r="I442" s="62"/>
      <c r="O442" s="120"/>
      <c r="P442" s="120"/>
      <c r="Q442" s="120"/>
      <c r="R442" s="120"/>
      <c r="S442" s="120"/>
    </row>
    <row r="443" spans="1:19" s="14" customFormat="1" x14ac:dyDescent="0.25">
      <c r="A443" s="109"/>
      <c r="I443" s="62"/>
      <c r="O443" s="120"/>
      <c r="P443" s="120"/>
      <c r="Q443" s="120"/>
      <c r="R443" s="120"/>
      <c r="S443" s="120"/>
    </row>
    <row r="444" spans="1:19" s="14" customFormat="1" x14ac:dyDescent="0.25">
      <c r="A444" s="109"/>
      <c r="I444" s="62"/>
      <c r="O444" s="120"/>
      <c r="P444" s="120"/>
      <c r="Q444" s="120"/>
      <c r="R444" s="120"/>
      <c r="S444" s="120"/>
    </row>
    <row r="445" spans="1:19" s="14" customFormat="1" x14ac:dyDescent="0.25">
      <c r="A445" s="109"/>
      <c r="I445" s="62"/>
      <c r="O445" s="120"/>
      <c r="P445" s="120"/>
      <c r="Q445" s="120"/>
      <c r="R445" s="120"/>
      <c r="S445" s="120"/>
    </row>
    <row r="446" spans="1:19" s="14" customFormat="1" x14ac:dyDescent="0.25">
      <c r="A446" s="109"/>
      <c r="I446" s="62"/>
      <c r="O446" s="120"/>
      <c r="P446" s="120"/>
      <c r="Q446" s="120"/>
      <c r="R446" s="120"/>
      <c r="S446" s="120"/>
    </row>
    <row r="447" spans="1:19" s="14" customFormat="1" x14ac:dyDescent="0.25">
      <c r="A447" s="109"/>
      <c r="I447" s="62"/>
      <c r="O447" s="120"/>
      <c r="P447" s="120"/>
      <c r="Q447" s="120"/>
      <c r="R447" s="120"/>
      <c r="S447" s="120"/>
    </row>
    <row r="448" spans="1:19" s="14" customFormat="1" x14ac:dyDescent="0.25">
      <c r="A448" s="109"/>
      <c r="I448" s="62"/>
      <c r="O448" s="120"/>
      <c r="P448" s="120"/>
      <c r="Q448" s="120"/>
      <c r="R448" s="120"/>
      <c r="S448" s="120"/>
    </row>
    <row r="449" spans="1:19" s="14" customFormat="1" x14ac:dyDescent="0.25">
      <c r="A449" s="109"/>
      <c r="I449" s="62"/>
      <c r="O449" s="120"/>
      <c r="P449" s="120"/>
      <c r="Q449" s="120"/>
      <c r="R449" s="120"/>
      <c r="S449" s="120"/>
    </row>
    <row r="450" spans="1:19" s="14" customFormat="1" x14ac:dyDescent="0.25">
      <c r="A450" s="109"/>
      <c r="I450" s="62"/>
      <c r="O450" s="120"/>
      <c r="P450" s="120"/>
      <c r="Q450" s="120"/>
      <c r="R450" s="120"/>
      <c r="S450" s="120"/>
    </row>
    <row r="451" spans="1:19" s="14" customFormat="1" x14ac:dyDescent="0.25">
      <c r="A451" s="109"/>
      <c r="I451" s="62"/>
      <c r="O451" s="120"/>
      <c r="P451" s="120"/>
      <c r="Q451" s="120"/>
      <c r="R451" s="120"/>
      <c r="S451" s="120"/>
    </row>
    <row r="452" spans="1:19" s="14" customFormat="1" x14ac:dyDescent="0.25">
      <c r="A452" s="109"/>
      <c r="I452" s="62"/>
      <c r="O452" s="120"/>
      <c r="P452" s="120"/>
      <c r="Q452" s="120"/>
      <c r="R452" s="120"/>
      <c r="S452" s="120"/>
    </row>
    <row r="453" spans="1:19" s="14" customFormat="1" x14ac:dyDescent="0.25">
      <c r="A453" s="109"/>
      <c r="I453" s="62"/>
      <c r="O453" s="120"/>
      <c r="P453" s="120"/>
      <c r="Q453" s="120"/>
      <c r="R453" s="120"/>
      <c r="S453" s="120"/>
    </row>
    <row r="454" spans="1:19" s="14" customFormat="1" x14ac:dyDescent="0.25">
      <c r="A454" s="109"/>
      <c r="I454" s="62"/>
      <c r="O454" s="120"/>
      <c r="P454" s="120"/>
      <c r="Q454" s="120"/>
      <c r="R454" s="120"/>
      <c r="S454" s="120"/>
    </row>
    <row r="455" spans="1:19" s="14" customFormat="1" x14ac:dyDescent="0.25">
      <c r="A455" s="109"/>
      <c r="I455" s="62"/>
      <c r="O455" s="120"/>
      <c r="P455" s="120"/>
      <c r="Q455" s="120"/>
      <c r="R455" s="120"/>
      <c r="S455" s="120"/>
    </row>
    <row r="456" spans="1:19" s="14" customFormat="1" x14ac:dyDescent="0.25">
      <c r="A456" s="109"/>
      <c r="I456" s="62"/>
      <c r="O456" s="120"/>
      <c r="P456" s="120"/>
      <c r="Q456" s="120"/>
      <c r="R456" s="120"/>
      <c r="S456" s="120"/>
    </row>
    <row r="457" spans="1:19" s="14" customFormat="1" x14ac:dyDescent="0.25">
      <c r="A457" s="109"/>
      <c r="I457" s="62"/>
      <c r="O457" s="120"/>
      <c r="P457" s="120"/>
      <c r="Q457" s="120"/>
      <c r="R457" s="120"/>
      <c r="S457" s="120"/>
    </row>
    <row r="458" spans="1:19" s="14" customFormat="1" x14ac:dyDescent="0.25">
      <c r="A458" s="109"/>
      <c r="I458" s="62"/>
      <c r="O458" s="120"/>
      <c r="P458" s="120"/>
      <c r="Q458" s="120"/>
      <c r="R458" s="120"/>
      <c r="S458" s="120"/>
    </row>
    <row r="459" spans="1:19" s="14" customFormat="1" x14ac:dyDescent="0.25">
      <c r="A459" s="109"/>
      <c r="I459" s="62"/>
      <c r="O459" s="120"/>
      <c r="P459" s="120"/>
      <c r="Q459" s="120"/>
      <c r="R459" s="120"/>
      <c r="S459" s="120"/>
    </row>
    <row r="460" spans="1:19" s="14" customFormat="1" x14ac:dyDescent="0.25">
      <c r="A460" s="109"/>
      <c r="I460" s="62"/>
      <c r="O460" s="120"/>
      <c r="P460" s="120"/>
      <c r="Q460" s="120"/>
      <c r="R460" s="120"/>
      <c r="S460" s="120"/>
    </row>
    <row r="461" spans="1:19" s="14" customFormat="1" x14ac:dyDescent="0.25">
      <c r="A461" s="109"/>
      <c r="I461" s="62"/>
      <c r="O461" s="120"/>
      <c r="P461" s="120"/>
      <c r="Q461" s="120"/>
      <c r="R461" s="120"/>
      <c r="S461" s="120"/>
    </row>
    <row r="462" spans="1:19" s="14" customFormat="1" x14ac:dyDescent="0.25">
      <c r="A462" s="109"/>
      <c r="I462" s="62"/>
      <c r="O462" s="120"/>
      <c r="P462" s="120"/>
      <c r="Q462" s="120"/>
      <c r="R462" s="120"/>
      <c r="S462" s="120"/>
    </row>
    <row r="463" spans="1:19" s="14" customFormat="1" x14ac:dyDescent="0.25">
      <c r="A463" s="109"/>
      <c r="I463" s="62"/>
      <c r="O463" s="120"/>
      <c r="P463" s="120"/>
      <c r="Q463" s="120"/>
      <c r="R463" s="120"/>
      <c r="S463" s="120"/>
    </row>
    <row r="464" spans="1:19" s="14" customFormat="1" x14ac:dyDescent="0.25">
      <c r="A464" s="109"/>
      <c r="I464" s="62"/>
      <c r="O464" s="120"/>
      <c r="P464" s="120"/>
      <c r="Q464" s="120"/>
      <c r="R464" s="120"/>
      <c r="S464" s="120"/>
    </row>
    <row r="465" spans="1:19" s="14" customFormat="1" x14ac:dyDescent="0.25">
      <c r="A465" s="109"/>
      <c r="I465" s="62"/>
      <c r="O465" s="120"/>
      <c r="P465" s="120"/>
      <c r="Q465" s="120"/>
      <c r="R465" s="120"/>
      <c r="S465" s="120"/>
    </row>
  </sheetData>
  <mergeCells count="6">
    <mergeCell ref="B51:B53"/>
    <mergeCell ref="C51:E51"/>
    <mergeCell ref="C53:E53"/>
    <mergeCell ref="B45:B47"/>
    <mergeCell ref="C45:E45"/>
    <mergeCell ref="C47:E4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E466"/>
  <sheetViews>
    <sheetView workbookViewId="0">
      <pane xSplit="1" topLeftCell="GK1" activePane="topRight" state="frozen"/>
      <selection pane="topRight" activeCell="GX19" sqref="GX19"/>
    </sheetView>
  </sheetViews>
  <sheetFormatPr defaultRowHeight="18.75" x14ac:dyDescent="0.25"/>
  <cols>
    <col min="1" max="1" width="9.85546875" style="51" bestFit="1" customWidth="1"/>
    <col min="2" max="2" width="4.42578125" style="12" hidden="1" customWidth="1"/>
    <col min="3" max="3" width="8" style="118" hidden="1" customWidth="1"/>
    <col min="4" max="4" width="4.85546875" style="56" hidden="1" customWidth="1"/>
    <col min="5" max="5" width="8" style="118" hidden="1" customWidth="1"/>
    <col min="6" max="6" width="4" style="56" hidden="1" customWidth="1"/>
    <col min="7" max="7" width="8" style="118" hidden="1" customWidth="1"/>
    <col min="8" max="8" width="4.42578125" style="12" hidden="1" customWidth="1"/>
    <col min="9" max="9" width="8" style="118" hidden="1" customWidth="1"/>
    <col min="10" max="10" width="4.42578125" style="12" hidden="1" customWidth="1"/>
    <col min="11" max="11" width="7.5703125" style="12" hidden="1" customWidth="1"/>
    <col min="12" max="12" width="4.85546875" style="12" hidden="1" customWidth="1"/>
    <col min="13" max="13" width="7.5703125" style="12" hidden="1" customWidth="1"/>
    <col min="14" max="14" width="4.42578125" style="12" hidden="1" customWidth="1"/>
    <col min="15" max="15" width="7.5703125" style="12" hidden="1" customWidth="1"/>
    <col min="16" max="16" width="4.85546875" style="12" hidden="1" customWidth="1"/>
    <col min="17" max="17" width="7.5703125" style="12" hidden="1" customWidth="1"/>
    <col min="18" max="18" width="4" style="55" hidden="1" customWidth="1"/>
    <col min="19" max="19" width="7.5703125" style="12" hidden="1" customWidth="1"/>
    <col min="20" max="20" width="4.85546875" hidden="1" customWidth="1"/>
    <col min="21" max="21" width="7.5703125" hidden="1" customWidth="1"/>
    <col min="22" max="22" width="4.85546875" hidden="1" customWidth="1"/>
    <col min="23" max="23" width="7.5703125" hidden="1" customWidth="1"/>
    <col min="24" max="24" width="4" hidden="1" customWidth="1"/>
    <col min="25" max="25" width="7.5703125" hidden="1" customWidth="1"/>
    <col min="26" max="26" width="4.85546875" hidden="1" customWidth="1"/>
    <col min="27" max="27" width="7.5703125" hidden="1" customWidth="1"/>
    <col min="28" max="28" width="4.85546875" hidden="1" customWidth="1"/>
    <col min="29" max="29" width="7.5703125" hidden="1" customWidth="1"/>
    <col min="30" max="30" width="4" hidden="1" customWidth="1"/>
    <col min="31" max="31" width="7.5703125" hidden="1" customWidth="1"/>
    <col min="32" max="32" width="4.85546875" hidden="1" customWidth="1"/>
    <col min="33" max="33" width="7.5703125" hidden="1" customWidth="1"/>
    <col min="34" max="34" width="4.85546875" hidden="1" customWidth="1"/>
    <col min="35" max="35" width="7.5703125" hidden="1" customWidth="1"/>
    <col min="36" max="36" width="0" hidden="1" customWidth="1"/>
    <col min="37" max="37" width="9.5703125" hidden="1" customWidth="1"/>
    <col min="38" max="108" width="0" hidden="1" customWidth="1"/>
    <col min="109" max="109" width="1.28515625" customWidth="1"/>
    <col min="110" max="145" width="0" hidden="1" customWidth="1"/>
    <col min="147" max="147" width="9.140625" style="12"/>
    <col min="148" max="191" width="0" hidden="1" customWidth="1"/>
    <col min="192" max="192" width="4.85546875" bestFit="1" customWidth="1"/>
    <col min="193" max="193" width="7.5703125" bestFit="1" customWidth="1"/>
  </cols>
  <sheetData>
    <row r="1" spans="1:213" s="145" customFormat="1" ht="19.5" thickBot="1" x14ac:dyDescent="0.3">
      <c r="A1" s="53" t="s">
        <v>48</v>
      </c>
      <c r="B1" s="143">
        <v>100</v>
      </c>
      <c r="C1" s="143">
        <v>100</v>
      </c>
      <c r="D1" s="143">
        <v>99</v>
      </c>
      <c r="E1" s="143">
        <v>99</v>
      </c>
      <c r="F1" s="143">
        <v>98</v>
      </c>
      <c r="G1" s="143">
        <v>98</v>
      </c>
      <c r="H1" s="143">
        <v>97</v>
      </c>
      <c r="I1" s="143">
        <v>97</v>
      </c>
      <c r="J1" s="143">
        <f t="shared" ref="J1:Q1" si="0">H1-1</f>
        <v>96</v>
      </c>
      <c r="K1" s="143">
        <f t="shared" si="0"/>
        <v>96</v>
      </c>
      <c r="L1" s="143">
        <f t="shared" si="0"/>
        <v>95</v>
      </c>
      <c r="M1" s="143">
        <f t="shared" si="0"/>
        <v>95</v>
      </c>
      <c r="N1" s="143">
        <f t="shared" si="0"/>
        <v>94</v>
      </c>
      <c r="O1" s="143">
        <f t="shared" si="0"/>
        <v>94</v>
      </c>
      <c r="P1" s="143">
        <f t="shared" si="0"/>
        <v>93</v>
      </c>
      <c r="Q1" s="143">
        <f t="shared" si="0"/>
        <v>93</v>
      </c>
      <c r="R1" s="143">
        <f t="shared" ref="R1:CC1" si="1">P1-1</f>
        <v>92</v>
      </c>
      <c r="S1" s="143">
        <f t="shared" si="1"/>
        <v>92</v>
      </c>
      <c r="T1" s="143">
        <f t="shared" si="1"/>
        <v>91</v>
      </c>
      <c r="U1" s="143">
        <f t="shared" si="1"/>
        <v>91</v>
      </c>
      <c r="V1" s="143">
        <f t="shared" si="1"/>
        <v>90</v>
      </c>
      <c r="W1" s="143">
        <f t="shared" si="1"/>
        <v>90</v>
      </c>
      <c r="X1" s="143">
        <f t="shared" si="1"/>
        <v>89</v>
      </c>
      <c r="Y1" s="143">
        <f t="shared" si="1"/>
        <v>89</v>
      </c>
      <c r="Z1" s="143">
        <f t="shared" si="1"/>
        <v>88</v>
      </c>
      <c r="AA1" s="143">
        <f t="shared" si="1"/>
        <v>88</v>
      </c>
      <c r="AB1" s="143">
        <f t="shared" si="1"/>
        <v>87</v>
      </c>
      <c r="AC1" s="143">
        <f t="shared" si="1"/>
        <v>87</v>
      </c>
      <c r="AD1" s="143">
        <f t="shared" si="1"/>
        <v>86</v>
      </c>
      <c r="AE1" s="143">
        <f t="shared" si="1"/>
        <v>86</v>
      </c>
      <c r="AF1" s="143">
        <f t="shared" si="1"/>
        <v>85</v>
      </c>
      <c r="AG1" s="143">
        <f t="shared" si="1"/>
        <v>85</v>
      </c>
      <c r="AH1" s="143">
        <f t="shared" si="1"/>
        <v>84</v>
      </c>
      <c r="AI1" s="143">
        <f t="shared" si="1"/>
        <v>84</v>
      </c>
      <c r="AJ1" s="144">
        <f t="shared" si="1"/>
        <v>83</v>
      </c>
      <c r="AK1" s="144">
        <f t="shared" si="1"/>
        <v>83</v>
      </c>
      <c r="AL1" s="144">
        <f t="shared" si="1"/>
        <v>82</v>
      </c>
      <c r="AM1" s="144">
        <f t="shared" si="1"/>
        <v>82</v>
      </c>
      <c r="AN1" s="144">
        <f t="shared" si="1"/>
        <v>81</v>
      </c>
      <c r="AO1" s="144">
        <f t="shared" si="1"/>
        <v>81</v>
      </c>
      <c r="AP1" s="144">
        <f t="shared" si="1"/>
        <v>80</v>
      </c>
      <c r="AQ1" s="144">
        <f t="shared" si="1"/>
        <v>80</v>
      </c>
      <c r="AR1" s="144">
        <f t="shared" si="1"/>
        <v>79</v>
      </c>
      <c r="AS1" s="144">
        <f t="shared" si="1"/>
        <v>79</v>
      </c>
      <c r="AT1" s="144">
        <f t="shared" si="1"/>
        <v>78</v>
      </c>
      <c r="AU1" s="144">
        <f t="shared" si="1"/>
        <v>78</v>
      </c>
      <c r="AV1" s="144">
        <f t="shared" si="1"/>
        <v>77</v>
      </c>
      <c r="AW1" s="144">
        <f t="shared" si="1"/>
        <v>77</v>
      </c>
      <c r="AX1" s="144">
        <f t="shared" si="1"/>
        <v>76</v>
      </c>
      <c r="AY1" s="144">
        <f t="shared" si="1"/>
        <v>76</v>
      </c>
      <c r="AZ1" s="144">
        <f t="shared" si="1"/>
        <v>75</v>
      </c>
      <c r="BA1" s="144">
        <f t="shared" si="1"/>
        <v>75</v>
      </c>
      <c r="BB1" s="144">
        <f t="shared" si="1"/>
        <v>74</v>
      </c>
      <c r="BC1" s="144">
        <f t="shared" si="1"/>
        <v>74</v>
      </c>
      <c r="BD1" s="144">
        <f t="shared" si="1"/>
        <v>73</v>
      </c>
      <c r="BE1" s="144">
        <f t="shared" si="1"/>
        <v>73</v>
      </c>
      <c r="BF1" s="144">
        <f t="shared" si="1"/>
        <v>72</v>
      </c>
      <c r="BG1" s="144">
        <f t="shared" si="1"/>
        <v>72</v>
      </c>
      <c r="BH1" s="144">
        <f t="shared" si="1"/>
        <v>71</v>
      </c>
      <c r="BI1" s="144">
        <f t="shared" si="1"/>
        <v>71</v>
      </c>
      <c r="BJ1" s="144">
        <f t="shared" si="1"/>
        <v>70</v>
      </c>
      <c r="BK1" s="144">
        <f t="shared" si="1"/>
        <v>70</v>
      </c>
      <c r="BL1" s="144">
        <f t="shared" si="1"/>
        <v>69</v>
      </c>
      <c r="BM1" s="144">
        <f t="shared" si="1"/>
        <v>69</v>
      </c>
      <c r="BN1" s="144">
        <f t="shared" si="1"/>
        <v>68</v>
      </c>
      <c r="BO1" s="144">
        <f t="shared" si="1"/>
        <v>68</v>
      </c>
      <c r="BP1" s="144">
        <f t="shared" si="1"/>
        <v>67</v>
      </c>
      <c r="BQ1" s="144">
        <f t="shared" si="1"/>
        <v>67</v>
      </c>
      <c r="BR1" s="144">
        <f t="shared" si="1"/>
        <v>66</v>
      </c>
      <c r="BS1" s="144">
        <f t="shared" si="1"/>
        <v>66</v>
      </c>
      <c r="BT1" s="144">
        <f t="shared" si="1"/>
        <v>65</v>
      </c>
      <c r="BU1" s="144">
        <f t="shared" si="1"/>
        <v>65</v>
      </c>
      <c r="BV1" s="144">
        <f t="shared" si="1"/>
        <v>64</v>
      </c>
      <c r="BW1" s="144">
        <f t="shared" si="1"/>
        <v>64</v>
      </c>
      <c r="BX1" s="144">
        <f t="shared" si="1"/>
        <v>63</v>
      </c>
      <c r="BY1" s="144">
        <f t="shared" si="1"/>
        <v>63</v>
      </c>
      <c r="BZ1" s="144">
        <f t="shared" si="1"/>
        <v>62</v>
      </c>
      <c r="CA1" s="144">
        <f t="shared" si="1"/>
        <v>62</v>
      </c>
      <c r="CB1" s="144">
        <f t="shared" si="1"/>
        <v>61</v>
      </c>
      <c r="CC1" s="144">
        <f t="shared" si="1"/>
        <v>61</v>
      </c>
      <c r="CD1" s="144">
        <f t="shared" ref="CD1:EO1" si="2">CB1-1</f>
        <v>60</v>
      </c>
      <c r="CE1" s="144">
        <f t="shared" si="2"/>
        <v>60</v>
      </c>
      <c r="CF1" s="144">
        <f t="shared" si="2"/>
        <v>59</v>
      </c>
      <c r="CG1" s="144">
        <f t="shared" si="2"/>
        <v>59</v>
      </c>
      <c r="CH1" s="144">
        <f t="shared" si="2"/>
        <v>58</v>
      </c>
      <c r="CI1" s="144">
        <f t="shared" si="2"/>
        <v>58</v>
      </c>
      <c r="CJ1" s="144">
        <f t="shared" si="2"/>
        <v>57</v>
      </c>
      <c r="CK1" s="144">
        <f t="shared" si="2"/>
        <v>57</v>
      </c>
      <c r="CL1" s="144">
        <f t="shared" si="2"/>
        <v>56</v>
      </c>
      <c r="CM1" s="144">
        <f t="shared" si="2"/>
        <v>56</v>
      </c>
      <c r="CN1" s="144">
        <f t="shared" si="2"/>
        <v>55</v>
      </c>
      <c r="CO1" s="144">
        <f t="shared" si="2"/>
        <v>55</v>
      </c>
      <c r="CP1" s="144">
        <f t="shared" si="2"/>
        <v>54</v>
      </c>
      <c r="CQ1" s="144">
        <f t="shared" si="2"/>
        <v>54</v>
      </c>
      <c r="CR1" s="144">
        <f t="shared" si="2"/>
        <v>53</v>
      </c>
      <c r="CS1" s="144">
        <f t="shared" si="2"/>
        <v>53</v>
      </c>
      <c r="CT1" s="144">
        <f t="shared" si="2"/>
        <v>52</v>
      </c>
      <c r="CU1" s="144">
        <f t="shared" si="2"/>
        <v>52</v>
      </c>
      <c r="CV1" s="144">
        <f t="shared" si="2"/>
        <v>51</v>
      </c>
      <c r="CW1" s="144">
        <f t="shared" si="2"/>
        <v>51</v>
      </c>
      <c r="CX1" s="144">
        <f t="shared" si="2"/>
        <v>50</v>
      </c>
      <c r="CY1" s="144">
        <f t="shared" si="2"/>
        <v>50</v>
      </c>
      <c r="CZ1" s="144">
        <f t="shared" si="2"/>
        <v>49</v>
      </c>
      <c r="DA1" s="144">
        <f t="shared" si="2"/>
        <v>49</v>
      </c>
      <c r="DB1" s="144">
        <f t="shared" si="2"/>
        <v>48</v>
      </c>
      <c r="DC1" s="144">
        <f t="shared" si="2"/>
        <v>48</v>
      </c>
      <c r="DD1" s="144">
        <f t="shared" si="2"/>
        <v>47</v>
      </c>
      <c r="DE1" s="144">
        <f t="shared" si="2"/>
        <v>47</v>
      </c>
      <c r="DF1" s="144">
        <f t="shared" si="2"/>
        <v>46</v>
      </c>
      <c r="DG1" s="144">
        <f t="shared" si="2"/>
        <v>46</v>
      </c>
      <c r="DH1" s="144">
        <f t="shared" si="2"/>
        <v>45</v>
      </c>
      <c r="DI1" s="144">
        <f t="shared" si="2"/>
        <v>45</v>
      </c>
      <c r="DJ1" s="144">
        <f t="shared" si="2"/>
        <v>44</v>
      </c>
      <c r="DK1" s="144">
        <f t="shared" si="2"/>
        <v>44</v>
      </c>
      <c r="DL1" s="144">
        <f t="shared" si="2"/>
        <v>43</v>
      </c>
      <c r="DM1" s="144">
        <f t="shared" si="2"/>
        <v>43</v>
      </c>
      <c r="DN1" s="144">
        <f t="shared" si="2"/>
        <v>42</v>
      </c>
      <c r="DO1" s="144">
        <f t="shared" si="2"/>
        <v>42</v>
      </c>
      <c r="DP1" s="144">
        <f t="shared" si="2"/>
        <v>41</v>
      </c>
      <c r="DQ1" s="144">
        <f t="shared" si="2"/>
        <v>41</v>
      </c>
      <c r="DR1" s="144">
        <f t="shared" si="2"/>
        <v>40</v>
      </c>
      <c r="DS1" s="144">
        <f t="shared" si="2"/>
        <v>40</v>
      </c>
      <c r="DT1" s="144">
        <f t="shared" si="2"/>
        <v>39</v>
      </c>
      <c r="DU1" s="144">
        <f t="shared" si="2"/>
        <v>39</v>
      </c>
      <c r="DV1" s="144">
        <f t="shared" si="2"/>
        <v>38</v>
      </c>
      <c r="DW1" s="144">
        <f t="shared" si="2"/>
        <v>38</v>
      </c>
      <c r="DX1" s="144">
        <f t="shared" si="2"/>
        <v>37</v>
      </c>
      <c r="DY1" s="144">
        <f t="shared" si="2"/>
        <v>37</v>
      </c>
      <c r="DZ1" s="144">
        <f t="shared" si="2"/>
        <v>36</v>
      </c>
      <c r="EA1" s="144">
        <f t="shared" si="2"/>
        <v>36</v>
      </c>
      <c r="EB1" s="144">
        <f t="shared" si="2"/>
        <v>35</v>
      </c>
      <c r="EC1" s="144">
        <f t="shared" si="2"/>
        <v>35</v>
      </c>
      <c r="ED1" s="144">
        <f t="shared" si="2"/>
        <v>34</v>
      </c>
      <c r="EE1" s="144">
        <f t="shared" si="2"/>
        <v>34</v>
      </c>
      <c r="EF1" s="144">
        <f t="shared" si="2"/>
        <v>33</v>
      </c>
      <c r="EG1" s="144">
        <f t="shared" si="2"/>
        <v>33</v>
      </c>
      <c r="EH1" s="144">
        <f t="shared" si="2"/>
        <v>32</v>
      </c>
      <c r="EI1" s="144">
        <f t="shared" si="2"/>
        <v>32</v>
      </c>
      <c r="EJ1" s="144">
        <f t="shared" si="2"/>
        <v>31</v>
      </c>
      <c r="EK1" s="144">
        <f t="shared" si="2"/>
        <v>31</v>
      </c>
      <c r="EL1" s="144">
        <f t="shared" si="2"/>
        <v>30</v>
      </c>
      <c r="EM1" s="144">
        <f t="shared" si="2"/>
        <v>30</v>
      </c>
      <c r="EN1" s="144">
        <f t="shared" si="2"/>
        <v>29</v>
      </c>
      <c r="EO1" s="144">
        <f t="shared" si="2"/>
        <v>29</v>
      </c>
      <c r="EP1" s="144">
        <f t="shared" ref="EP1:EW1" si="3">EN1-1</f>
        <v>28</v>
      </c>
      <c r="EQ1" s="147">
        <f t="shared" si="3"/>
        <v>28</v>
      </c>
      <c r="ER1" s="144">
        <f t="shared" si="3"/>
        <v>27</v>
      </c>
      <c r="ES1" s="144">
        <f t="shared" si="3"/>
        <v>27</v>
      </c>
      <c r="ET1" s="144">
        <f t="shared" si="3"/>
        <v>26</v>
      </c>
      <c r="EU1" s="144">
        <f t="shared" si="3"/>
        <v>26</v>
      </c>
      <c r="EV1" s="144">
        <f t="shared" si="3"/>
        <v>25</v>
      </c>
      <c r="EW1" s="144">
        <f t="shared" si="3"/>
        <v>25</v>
      </c>
      <c r="EX1" s="144">
        <f t="shared" ref="EX1:FE1" si="4">EV1-1</f>
        <v>24</v>
      </c>
      <c r="EY1" s="144">
        <f t="shared" si="4"/>
        <v>24</v>
      </c>
      <c r="EZ1" s="144">
        <f t="shared" si="4"/>
        <v>23</v>
      </c>
      <c r="FA1" s="144">
        <f t="shared" si="4"/>
        <v>23</v>
      </c>
      <c r="FB1" s="144">
        <f t="shared" si="4"/>
        <v>22</v>
      </c>
      <c r="FC1" s="144">
        <f t="shared" si="4"/>
        <v>22</v>
      </c>
      <c r="FD1" s="144">
        <f t="shared" si="4"/>
        <v>21</v>
      </c>
      <c r="FE1" s="144">
        <f t="shared" si="4"/>
        <v>21</v>
      </c>
      <c r="FF1" s="144">
        <f t="shared" ref="FF1:GG1" si="5">FD1-1</f>
        <v>20</v>
      </c>
      <c r="FG1" s="144">
        <f t="shared" si="5"/>
        <v>20</v>
      </c>
      <c r="FH1" s="144">
        <f t="shared" si="5"/>
        <v>19</v>
      </c>
      <c r="FI1" s="144">
        <f t="shared" si="5"/>
        <v>19</v>
      </c>
      <c r="FJ1" s="144">
        <f t="shared" si="5"/>
        <v>18</v>
      </c>
      <c r="FK1" s="144">
        <f t="shared" si="5"/>
        <v>18</v>
      </c>
      <c r="FL1" s="144">
        <f t="shared" si="5"/>
        <v>17</v>
      </c>
      <c r="FM1" s="144">
        <f t="shared" si="5"/>
        <v>17</v>
      </c>
      <c r="FN1" s="144">
        <f t="shared" si="5"/>
        <v>16</v>
      </c>
      <c r="FO1" s="144">
        <f t="shared" si="5"/>
        <v>16</v>
      </c>
      <c r="FP1" s="144">
        <f t="shared" si="5"/>
        <v>15</v>
      </c>
      <c r="FQ1" s="144">
        <f t="shared" si="5"/>
        <v>15</v>
      </c>
      <c r="FR1" s="144">
        <f t="shared" si="5"/>
        <v>14</v>
      </c>
      <c r="FS1" s="144">
        <f t="shared" si="5"/>
        <v>14</v>
      </c>
      <c r="FT1" s="144">
        <f t="shared" si="5"/>
        <v>13</v>
      </c>
      <c r="FU1" s="144">
        <f t="shared" si="5"/>
        <v>13</v>
      </c>
      <c r="FV1" s="144">
        <f t="shared" si="5"/>
        <v>12</v>
      </c>
      <c r="FW1" s="144">
        <f t="shared" si="5"/>
        <v>12</v>
      </c>
      <c r="FX1" s="144">
        <f t="shared" si="5"/>
        <v>11</v>
      </c>
      <c r="FY1" s="144">
        <f t="shared" si="5"/>
        <v>11</v>
      </c>
      <c r="FZ1" s="144">
        <f t="shared" si="5"/>
        <v>10</v>
      </c>
      <c r="GA1" s="144">
        <f t="shared" si="5"/>
        <v>10</v>
      </c>
      <c r="GB1" s="144">
        <f t="shared" si="5"/>
        <v>9</v>
      </c>
      <c r="GC1" s="144">
        <f t="shared" si="5"/>
        <v>9</v>
      </c>
      <c r="GD1" s="144">
        <f t="shared" si="5"/>
        <v>8</v>
      </c>
      <c r="GE1" s="144">
        <f t="shared" si="5"/>
        <v>8</v>
      </c>
      <c r="GF1" s="144">
        <f t="shared" si="5"/>
        <v>7</v>
      </c>
      <c r="GG1" s="144">
        <f t="shared" si="5"/>
        <v>7</v>
      </c>
      <c r="GH1" s="144">
        <f t="shared" ref="GH1:GO1" si="6">GF1-1</f>
        <v>6</v>
      </c>
      <c r="GI1" s="144">
        <f t="shared" si="6"/>
        <v>6</v>
      </c>
      <c r="GJ1" s="144">
        <f t="shared" si="6"/>
        <v>5</v>
      </c>
      <c r="GK1" s="144">
        <f t="shared" si="6"/>
        <v>5</v>
      </c>
      <c r="GL1" s="144">
        <f t="shared" si="6"/>
        <v>4</v>
      </c>
      <c r="GM1" s="144">
        <f t="shared" si="6"/>
        <v>4</v>
      </c>
      <c r="GN1" s="144">
        <f t="shared" si="6"/>
        <v>3</v>
      </c>
      <c r="GO1" s="144">
        <f t="shared" si="6"/>
        <v>3</v>
      </c>
      <c r="GP1" s="144">
        <f t="shared" ref="GP1:GU1" si="7">GN1-1</f>
        <v>2</v>
      </c>
      <c r="GQ1" s="144">
        <f t="shared" si="7"/>
        <v>2</v>
      </c>
      <c r="GR1" s="144">
        <f t="shared" si="7"/>
        <v>1</v>
      </c>
      <c r="GS1" s="144">
        <f t="shared" si="7"/>
        <v>1</v>
      </c>
      <c r="GT1" s="144">
        <f t="shared" si="7"/>
        <v>0</v>
      </c>
      <c r="GU1" s="144">
        <f t="shared" si="7"/>
        <v>0</v>
      </c>
    </row>
    <row r="2" spans="1:213" ht="15" x14ac:dyDescent="0.25">
      <c r="A2" s="60">
        <v>40</v>
      </c>
      <c r="B2" s="119"/>
      <c r="C2" s="120">
        <v>0.77203999999999995</v>
      </c>
      <c r="D2" s="121"/>
      <c r="E2" s="120">
        <v>0.77690000000000003</v>
      </c>
      <c r="F2" s="121"/>
      <c r="G2" s="120">
        <v>0.78149999999999997</v>
      </c>
      <c r="H2" s="120"/>
      <c r="I2" s="120">
        <v>0.78581999999999996</v>
      </c>
      <c r="J2" s="122"/>
      <c r="K2" s="123">
        <v>0.78993000000000002</v>
      </c>
      <c r="L2" s="123"/>
      <c r="M2" s="123">
        <v>0.79386000000000001</v>
      </c>
      <c r="N2" s="123"/>
      <c r="O2" s="126">
        <v>0.79762999999999995</v>
      </c>
      <c r="P2" s="127"/>
      <c r="Q2" s="127">
        <v>0.80125999999999997</v>
      </c>
      <c r="R2" s="142"/>
      <c r="S2" s="126">
        <v>0.80479000000000001</v>
      </c>
      <c r="T2" s="127"/>
      <c r="U2" s="127">
        <v>0.80820999999999998</v>
      </c>
      <c r="V2" s="127"/>
      <c r="W2" s="126">
        <v>0.81154999999999999</v>
      </c>
      <c r="X2" s="127"/>
      <c r="Y2" s="127">
        <v>0.81481000000000003</v>
      </c>
      <c r="Z2" s="128">
        <v>0.81</v>
      </c>
      <c r="AA2" s="126">
        <v>801</v>
      </c>
      <c r="AB2" s="128"/>
      <c r="AC2" s="127">
        <v>0.82115000000000005</v>
      </c>
      <c r="AD2" s="128"/>
      <c r="AE2" s="127">
        <v>0.82425000000000004</v>
      </c>
      <c r="AF2" s="127"/>
      <c r="AG2" s="127">
        <v>0.82730999999999999</v>
      </c>
      <c r="AH2" s="127"/>
      <c r="AI2" s="127">
        <v>0.83033000000000001</v>
      </c>
      <c r="AJ2" s="49"/>
      <c r="AK2" s="49">
        <v>0.83328000000000002</v>
      </c>
      <c r="AL2" s="49"/>
      <c r="AM2" s="46">
        <v>0.83618000000000003</v>
      </c>
      <c r="AN2" s="49"/>
      <c r="AO2" s="49">
        <v>0.83904999999999996</v>
      </c>
      <c r="AP2" s="49"/>
      <c r="AQ2" s="49">
        <v>0.84187000000000001</v>
      </c>
      <c r="AR2" s="49"/>
      <c r="AS2" s="49">
        <v>0.84465000000000001</v>
      </c>
      <c r="AT2" s="49"/>
      <c r="AU2" s="49">
        <v>0.84741</v>
      </c>
      <c r="AV2" s="49"/>
      <c r="AW2" s="49">
        <v>0.85013000000000005</v>
      </c>
      <c r="AX2" s="49"/>
      <c r="AY2" s="46">
        <v>0.85282999999999998</v>
      </c>
      <c r="AZ2" s="49"/>
      <c r="BA2" s="73">
        <v>0.85550000000000004</v>
      </c>
      <c r="BB2" s="49"/>
      <c r="BC2" s="49">
        <v>0.85814000000000001</v>
      </c>
      <c r="BD2" s="49"/>
      <c r="BE2" s="49">
        <v>0.86077000000000004</v>
      </c>
      <c r="BF2" s="49"/>
      <c r="BG2" s="49">
        <v>0.86336000000000002</v>
      </c>
      <c r="BH2" s="49"/>
      <c r="BI2" s="49">
        <v>0.86592999999999998</v>
      </c>
      <c r="BJ2" s="49"/>
      <c r="BK2" s="46">
        <v>0.86848000000000003</v>
      </c>
      <c r="BL2" s="49"/>
      <c r="BM2" s="73">
        <v>0.871</v>
      </c>
      <c r="BN2" s="49"/>
      <c r="BO2" s="49">
        <v>0.87350000000000005</v>
      </c>
      <c r="BP2" s="49"/>
      <c r="BQ2" s="49">
        <v>0.87597999999999998</v>
      </c>
      <c r="BR2" s="49"/>
      <c r="BS2" s="49">
        <v>0.87841999999999998</v>
      </c>
      <c r="BT2" s="49"/>
      <c r="BU2" s="49">
        <v>0.88085000000000002</v>
      </c>
      <c r="BV2" s="49"/>
      <c r="BW2" s="46">
        <v>0.88324999999999998</v>
      </c>
      <c r="BX2" s="49"/>
      <c r="BY2" s="49">
        <v>0.88563000000000003</v>
      </c>
      <c r="BZ2" s="49"/>
      <c r="CA2" s="49">
        <v>0.88798999999999995</v>
      </c>
      <c r="CB2" s="49"/>
      <c r="CC2" s="49">
        <v>0.89032999999999995</v>
      </c>
      <c r="CD2" s="49"/>
      <c r="CE2" s="49">
        <v>0.89265000000000005</v>
      </c>
      <c r="CF2" s="49"/>
      <c r="CG2" s="49">
        <v>0.89495000000000002</v>
      </c>
      <c r="CH2" s="49"/>
      <c r="CI2" s="46">
        <v>0.89724000000000004</v>
      </c>
      <c r="CJ2" s="49"/>
      <c r="CK2" s="49">
        <v>0.89949000000000001</v>
      </c>
      <c r="CL2" s="49"/>
      <c r="CM2" s="49">
        <v>0.90168999999999999</v>
      </c>
      <c r="CN2" s="49"/>
      <c r="CO2" s="49">
        <v>0.90388999999999997</v>
      </c>
      <c r="CP2" s="49"/>
      <c r="CQ2" s="49">
        <v>0.90605999999999998</v>
      </c>
      <c r="CR2" s="49"/>
      <c r="CS2" s="49">
        <v>0.90822000000000003</v>
      </c>
      <c r="CT2" s="49"/>
      <c r="CU2" s="46">
        <v>0.91035999999999995</v>
      </c>
      <c r="CV2" s="49"/>
      <c r="CW2" s="49">
        <v>0.91247</v>
      </c>
      <c r="CX2" s="49"/>
      <c r="CY2" s="49">
        <v>0.91456000000000004</v>
      </c>
      <c r="CZ2" s="49"/>
      <c r="DA2" s="49">
        <v>0.91661999999999999</v>
      </c>
      <c r="DB2" s="49"/>
      <c r="DC2" s="49">
        <v>0.91866000000000003</v>
      </c>
      <c r="DD2" s="49"/>
      <c r="DE2" s="49">
        <v>0.92068000000000005</v>
      </c>
      <c r="DF2" s="49"/>
      <c r="DG2" s="46">
        <v>0.92267999999999994</v>
      </c>
      <c r="DH2" s="49"/>
      <c r="DI2" s="49">
        <v>0.92464999999999997</v>
      </c>
      <c r="DJ2" s="49"/>
      <c r="DK2" s="49">
        <v>0.92656000000000005</v>
      </c>
      <c r="DL2" s="49"/>
      <c r="DM2" s="49">
        <v>0.92845999999999995</v>
      </c>
      <c r="DN2" s="49"/>
      <c r="DO2" s="49">
        <v>0.93033999999999994</v>
      </c>
      <c r="DP2" s="49"/>
      <c r="DQ2" s="49">
        <v>0.93218000000000001</v>
      </c>
      <c r="DR2" s="49"/>
      <c r="DS2" s="46">
        <v>0.93400000000000005</v>
      </c>
      <c r="DT2" s="49"/>
      <c r="DU2" s="49">
        <v>0.93577999999999995</v>
      </c>
      <c r="DV2" s="49"/>
      <c r="DW2" s="49">
        <v>0.93754000000000004</v>
      </c>
      <c r="DX2" s="49"/>
      <c r="DY2" s="49">
        <v>0.93928</v>
      </c>
      <c r="DZ2" s="49"/>
      <c r="EA2" s="49">
        <v>0.94098000000000004</v>
      </c>
      <c r="EB2" s="49"/>
      <c r="EC2" s="49">
        <v>0.94264999999999999</v>
      </c>
      <c r="ED2" s="49"/>
      <c r="EE2" s="46">
        <v>0.94430000000000003</v>
      </c>
      <c r="EF2" s="49"/>
      <c r="EG2" s="49">
        <v>0.94591000000000003</v>
      </c>
      <c r="EH2" s="49"/>
      <c r="EI2" s="49">
        <v>0.94750000000000001</v>
      </c>
      <c r="EJ2" s="49"/>
      <c r="EK2" s="49">
        <v>0.94906000000000001</v>
      </c>
      <c r="EL2" s="49"/>
      <c r="EM2" s="49">
        <v>0.9506</v>
      </c>
      <c r="EN2" s="49"/>
      <c r="EO2" s="49">
        <v>0.95211999999999997</v>
      </c>
      <c r="EP2" s="49"/>
      <c r="EQ2" s="54">
        <v>0.95360999999999996</v>
      </c>
      <c r="ER2" s="49"/>
      <c r="ES2" s="49">
        <v>0.95508000000000004</v>
      </c>
      <c r="ET2" s="49"/>
      <c r="EU2" s="49">
        <v>0.95652000000000004</v>
      </c>
      <c r="EV2" s="49"/>
      <c r="EW2" s="49">
        <v>0.95794000000000001</v>
      </c>
      <c r="EX2" s="49"/>
      <c r="EY2" s="49">
        <v>0.95933999999999997</v>
      </c>
      <c r="EZ2" s="49"/>
      <c r="FA2" s="49">
        <v>0.96072000000000002</v>
      </c>
      <c r="FB2" s="49"/>
      <c r="FC2" s="46">
        <v>0.96206999999999998</v>
      </c>
      <c r="FD2" s="49"/>
      <c r="FE2" s="49">
        <v>0.96340999999999999</v>
      </c>
      <c r="FF2" s="49"/>
      <c r="FG2" s="49">
        <v>0.96475</v>
      </c>
      <c r="FH2" s="49"/>
      <c r="FI2" s="49">
        <v>0.96606999999999998</v>
      </c>
      <c r="FJ2" s="49"/>
      <c r="FK2" s="49">
        <v>0.96740000000000004</v>
      </c>
      <c r="FL2" s="49"/>
      <c r="FM2" s="49">
        <v>0.96872000000000003</v>
      </c>
      <c r="FN2" s="49"/>
      <c r="FO2" s="46">
        <v>0.97004000000000001</v>
      </c>
      <c r="FP2" s="49"/>
      <c r="FQ2" s="49">
        <v>0.97136</v>
      </c>
      <c r="FR2" s="49"/>
      <c r="FS2" s="49">
        <v>0.97269000000000005</v>
      </c>
      <c r="FT2" s="49"/>
      <c r="FU2" s="49">
        <v>0.97401000000000004</v>
      </c>
      <c r="FV2" s="49"/>
      <c r="FW2" s="49">
        <v>0.97533999999999998</v>
      </c>
      <c r="FX2" s="49"/>
      <c r="FY2" s="49">
        <v>0.97667000000000004</v>
      </c>
      <c r="FZ2" s="49"/>
      <c r="GA2" s="46">
        <v>0.97801000000000005</v>
      </c>
      <c r="GB2" s="49"/>
      <c r="GC2" s="49">
        <v>0.97936000000000001</v>
      </c>
      <c r="GD2" s="49"/>
      <c r="GE2" s="49">
        <v>0.98072000000000004</v>
      </c>
      <c r="GF2" s="49"/>
      <c r="GG2" s="49">
        <v>0.98209999999999997</v>
      </c>
      <c r="GH2" s="49"/>
      <c r="GI2" s="49">
        <v>0.98348000000000002</v>
      </c>
      <c r="GJ2" s="49"/>
      <c r="GK2" s="49">
        <v>0.98489000000000004</v>
      </c>
      <c r="GL2" s="49"/>
      <c r="GM2" s="46">
        <v>0.98631000000000002</v>
      </c>
      <c r="GN2" s="49"/>
      <c r="GO2" s="49">
        <v>0.98775999999999997</v>
      </c>
      <c r="GP2" s="49"/>
      <c r="GQ2" s="49">
        <v>0.98923000000000005</v>
      </c>
      <c r="GR2" s="49"/>
      <c r="GS2" s="49">
        <v>0.99073</v>
      </c>
      <c r="GT2" s="49"/>
      <c r="GU2" s="49">
        <v>0.99224000000000001</v>
      </c>
      <c r="GW2" s="155" t="s">
        <v>72</v>
      </c>
      <c r="GX2" s="2" t="s">
        <v>73</v>
      </c>
    </row>
    <row r="3" spans="1:213" ht="15" x14ac:dyDescent="0.25">
      <c r="A3" s="60">
        <v>39</v>
      </c>
      <c r="B3" s="119">
        <v>0.77</v>
      </c>
      <c r="C3" s="120">
        <v>294</v>
      </c>
      <c r="D3" s="124">
        <v>0.77</v>
      </c>
      <c r="E3" s="120">
        <v>780</v>
      </c>
      <c r="F3" s="124">
        <v>0.78</v>
      </c>
      <c r="G3" s="120">
        <v>238</v>
      </c>
      <c r="H3" s="119">
        <v>0.78</v>
      </c>
      <c r="I3" s="120">
        <v>671</v>
      </c>
      <c r="J3" s="122"/>
      <c r="K3" s="123">
        <v>0.79083000000000003</v>
      </c>
      <c r="L3" s="125">
        <v>0.79</v>
      </c>
      <c r="M3" s="123">
        <v>477</v>
      </c>
      <c r="N3" s="125">
        <v>0.79</v>
      </c>
      <c r="O3" s="126">
        <v>856</v>
      </c>
      <c r="P3" s="124" t="s">
        <v>18</v>
      </c>
      <c r="Q3" s="127">
        <v>220</v>
      </c>
      <c r="R3" s="124" t="s">
        <v>18</v>
      </c>
      <c r="S3" s="126">
        <v>572</v>
      </c>
      <c r="T3" s="124" t="s">
        <v>18</v>
      </c>
      <c r="U3" s="127">
        <v>915</v>
      </c>
      <c r="V3" s="128">
        <v>0.81</v>
      </c>
      <c r="W3" s="126">
        <v>248</v>
      </c>
      <c r="X3" s="128">
        <v>0.81</v>
      </c>
      <c r="Y3" s="127">
        <v>575</v>
      </c>
      <c r="Z3" s="128">
        <v>0.81</v>
      </c>
      <c r="AA3" s="126">
        <v>894</v>
      </c>
      <c r="AB3" s="128">
        <v>0.82</v>
      </c>
      <c r="AC3" s="127">
        <v>208</v>
      </c>
      <c r="AD3" s="128">
        <v>0.82</v>
      </c>
      <c r="AE3" s="127">
        <v>518</v>
      </c>
      <c r="AF3" s="128">
        <v>0.82</v>
      </c>
      <c r="AG3" s="127">
        <v>825</v>
      </c>
      <c r="AH3" s="128">
        <v>0.83</v>
      </c>
      <c r="AI3" s="127">
        <v>127</v>
      </c>
      <c r="AJ3" s="48">
        <v>0.83</v>
      </c>
      <c r="AK3" s="49">
        <v>422</v>
      </c>
      <c r="AL3" s="48">
        <v>0.83</v>
      </c>
      <c r="AM3" s="46">
        <v>712</v>
      </c>
      <c r="AN3" s="48">
        <v>0.83</v>
      </c>
      <c r="AO3" s="49">
        <v>997</v>
      </c>
      <c r="AP3" s="48">
        <v>0.84</v>
      </c>
      <c r="AQ3" s="49">
        <v>278</v>
      </c>
      <c r="AR3" s="48">
        <v>0.84</v>
      </c>
      <c r="AS3" s="49">
        <v>556</v>
      </c>
      <c r="AT3" s="48">
        <v>0.84</v>
      </c>
      <c r="AU3" s="49">
        <v>831</v>
      </c>
      <c r="AV3" s="48">
        <v>0.85</v>
      </c>
      <c r="AW3" s="49">
        <v>103</v>
      </c>
      <c r="AX3" s="48">
        <v>0.85</v>
      </c>
      <c r="AY3" s="46">
        <v>371</v>
      </c>
      <c r="AZ3" s="48">
        <v>0.85</v>
      </c>
      <c r="BA3" s="49">
        <v>637</v>
      </c>
      <c r="BB3" s="48">
        <v>0.85</v>
      </c>
      <c r="BC3" s="49">
        <v>902</v>
      </c>
      <c r="BD3" s="48">
        <v>0.86</v>
      </c>
      <c r="BE3" s="49">
        <v>163</v>
      </c>
      <c r="BF3" s="48">
        <v>0.86</v>
      </c>
      <c r="BG3" s="49">
        <v>423</v>
      </c>
      <c r="BH3" s="48">
        <v>0.86</v>
      </c>
      <c r="BI3" s="49">
        <v>679</v>
      </c>
      <c r="BJ3" s="48">
        <v>0.86</v>
      </c>
      <c r="BK3" s="46">
        <v>934</v>
      </c>
      <c r="BL3" s="48">
        <v>0.87</v>
      </c>
      <c r="BM3" s="49">
        <v>188</v>
      </c>
      <c r="BN3" s="48">
        <v>0.87</v>
      </c>
      <c r="BO3" s="49">
        <v>437</v>
      </c>
      <c r="BP3" s="48">
        <v>0.87</v>
      </c>
      <c r="BQ3" s="49">
        <v>684</v>
      </c>
      <c r="BR3" s="48">
        <v>0.87</v>
      </c>
      <c r="BS3" s="49">
        <v>929</v>
      </c>
      <c r="BT3" s="48">
        <v>0.88</v>
      </c>
      <c r="BU3" s="49">
        <v>172</v>
      </c>
      <c r="BV3" s="48">
        <v>0.88</v>
      </c>
      <c r="BW3" s="46">
        <v>412</v>
      </c>
      <c r="BX3" s="48">
        <v>0.88</v>
      </c>
      <c r="BY3" s="49">
        <v>649</v>
      </c>
      <c r="BZ3" s="48">
        <v>0.88</v>
      </c>
      <c r="CA3" s="49">
        <v>885</v>
      </c>
      <c r="CB3" s="48">
        <v>0.89</v>
      </c>
      <c r="CC3" s="49">
        <v>119</v>
      </c>
      <c r="CD3" s="48">
        <v>0.89</v>
      </c>
      <c r="CE3" s="49">
        <v>351</v>
      </c>
      <c r="CF3" s="48">
        <v>0.89</v>
      </c>
      <c r="CG3" s="49">
        <v>581</v>
      </c>
      <c r="CH3" s="48">
        <v>0.89</v>
      </c>
      <c r="CI3" s="46">
        <v>810</v>
      </c>
      <c r="CJ3" s="49"/>
      <c r="CK3" s="49">
        <v>0.90032000000000001</v>
      </c>
      <c r="CL3" s="146" t="s">
        <v>49</v>
      </c>
      <c r="CM3" s="49">
        <v>253</v>
      </c>
      <c r="CN3" s="146" t="s">
        <v>49</v>
      </c>
      <c r="CO3" s="49">
        <v>472</v>
      </c>
      <c r="CP3" s="146" t="s">
        <v>49</v>
      </c>
      <c r="CQ3" s="49">
        <v>689</v>
      </c>
      <c r="CR3" s="146" t="s">
        <v>49</v>
      </c>
      <c r="CS3" s="49">
        <v>904</v>
      </c>
      <c r="CT3" s="146" t="s">
        <v>50</v>
      </c>
      <c r="CU3" s="46">
        <v>118</v>
      </c>
      <c r="CV3" s="146" t="s">
        <v>50</v>
      </c>
      <c r="CW3" s="49">
        <v>329</v>
      </c>
      <c r="CX3" s="146" t="s">
        <v>50</v>
      </c>
      <c r="CY3" s="49">
        <v>537</v>
      </c>
      <c r="CZ3" s="146" t="s">
        <v>50</v>
      </c>
      <c r="DA3" s="49">
        <v>744</v>
      </c>
      <c r="DB3" s="146" t="s">
        <v>50</v>
      </c>
      <c r="DC3" s="49">
        <v>947</v>
      </c>
      <c r="DD3" s="146" t="s">
        <v>51</v>
      </c>
      <c r="DE3" s="49">
        <v>149</v>
      </c>
      <c r="DF3" s="146" t="s">
        <v>51</v>
      </c>
      <c r="DG3" s="46">
        <v>348</v>
      </c>
      <c r="DH3" s="146" t="s">
        <v>51</v>
      </c>
      <c r="DI3" s="49">
        <v>544</v>
      </c>
      <c r="DJ3" s="146" t="s">
        <v>51</v>
      </c>
      <c r="DK3" s="49">
        <v>735</v>
      </c>
      <c r="DL3" s="146" t="s">
        <v>51</v>
      </c>
      <c r="DM3" s="49">
        <v>925</v>
      </c>
      <c r="DN3" s="146" t="s">
        <v>52</v>
      </c>
      <c r="DO3" s="49">
        <v>112</v>
      </c>
      <c r="DP3" s="146" t="s">
        <v>52</v>
      </c>
      <c r="DQ3" s="49">
        <v>295</v>
      </c>
      <c r="DR3" s="146" t="s">
        <v>52</v>
      </c>
      <c r="DS3" s="46">
        <v>476</v>
      </c>
      <c r="DT3" s="146" t="s">
        <v>52</v>
      </c>
      <c r="DU3" s="49">
        <v>654</v>
      </c>
      <c r="DV3" s="146" t="s">
        <v>52</v>
      </c>
      <c r="DW3" s="49">
        <v>829</v>
      </c>
      <c r="DX3" s="49"/>
      <c r="DY3" s="49">
        <v>0.94001000000000001</v>
      </c>
      <c r="DZ3" s="146" t="s">
        <v>53</v>
      </c>
      <c r="EA3" s="49">
        <v>170</v>
      </c>
      <c r="EB3" s="146" t="s">
        <v>53</v>
      </c>
      <c r="EC3" s="49">
        <v>336</v>
      </c>
      <c r="ED3" s="146" t="s">
        <v>53</v>
      </c>
      <c r="EE3" s="46">
        <v>499</v>
      </c>
      <c r="EF3" s="146" t="s">
        <v>53</v>
      </c>
      <c r="EG3" s="49">
        <v>659</v>
      </c>
      <c r="EH3" s="146" t="s">
        <v>53</v>
      </c>
      <c r="EI3" s="49">
        <v>817</v>
      </c>
      <c r="EJ3" s="146" t="s">
        <v>53</v>
      </c>
      <c r="EK3" s="49">
        <v>972</v>
      </c>
      <c r="EL3" s="146" t="s">
        <v>54</v>
      </c>
      <c r="EM3" s="49">
        <v>124</v>
      </c>
      <c r="EN3" s="146" t="s">
        <v>54</v>
      </c>
      <c r="EO3" s="49">
        <v>274</v>
      </c>
      <c r="EP3" s="146" t="s">
        <v>54</v>
      </c>
      <c r="EQ3" s="54">
        <v>422</v>
      </c>
      <c r="ER3" s="146" t="s">
        <v>54</v>
      </c>
      <c r="ES3" s="49">
        <v>567</v>
      </c>
      <c r="ET3" s="146" t="s">
        <v>54</v>
      </c>
      <c r="EU3" s="49">
        <v>710</v>
      </c>
      <c r="EV3" s="146" t="s">
        <v>54</v>
      </c>
      <c r="EW3" s="49">
        <v>851</v>
      </c>
      <c r="EX3" s="146" t="s">
        <v>54</v>
      </c>
      <c r="EY3" s="49">
        <v>989</v>
      </c>
      <c r="EZ3" s="146" t="s">
        <v>55</v>
      </c>
      <c r="FA3" s="49">
        <v>126</v>
      </c>
      <c r="FB3" s="146" t="s">
        <v>55</v>
      </c>
      <c r="FC3" s="46">
        <v>260</v>
      </c>
      <c r="FD3" s="146" t="s">
        <v>55</v>
      </c>
      <c r="FE3" s="49">
        <v>393</v>
      </c>
      <c r="FF3" s="146" t="s">
        <v>55</v>
      </c>
      <c r="FG3" s="49">
        <v>526</v>
      </c>
      <c r="FH3" s="146" t="s">
        <v>55</v>
      </c>
      <c r="FI3" s="49">
        <v>657</v>
      </c>
      <c r="FJ3" s="146" t="s">
        <v>55</v>
      </c>
      <c r="FK3" s="49">
        <v>790</v>
      </c>
      <c r="FL3" s="146" t="s">
        <v>55</v>
      </c>
      <c r="FM3" s="49">
        <v>921</v>
      </c>
      <c r="FN3" s="146" t="s">
        <v>69</v>
      </c>
      <c r="FO3" s="46">
        <v>52</v>
      </c>
      <c r="FP3" s="146" t="s">
        <v>56</v>
      </c>
      <c r="FQ3" s="49">
        <v>183</v>
      </c>
      <c r="FR3" s="146" t="s">
        <v>56</v>
      </c>
      <c r="FS3" s="49">
        <v>314</v>
      </c>
      <c r="FT3" s="146" t="s">
        <v>56</v>
      </c>
      <c r="FU3" s="49">
        <v>445</v>
      </c>
      <c r="FV3" s="146" t="s">
        <v>56</v>
      </c>
      <c r="FW3" s="49">
        <v>577</v>
      </c>
      <c r="FX3" s="146" t="s">
        <v>56</v>
      </c>
      <c r="FY3" s="49">
        <v>710</v>
      </c>
      <c r="FZ3" s="146" t="s">
        <v>56</v>
      </c>
      <c r="GA3" s="46">
        <v>843</v>
      </c>
      <c r="GB3" s="146" t="s">
        <v>56</v>
      </c>
      <c r="GC3" s="49">
        <v>977</v>
      </c>
      <c r="GD3" s="146" t="s">
        <v>57</v>
      </c>
      <c r="GE3" s="49">
        <v>113</v>
      </c>
      <c r="GF3" s="146" t="s">
        <v>57</v>
      </c>
      <c r="GG3" s="49">
        <v>250</v>
      </c>
      <c r="GH3" s="146" t="s">
        <v>57</v>
      </c>
      <c r="GI3" s="49">
        <v>388</v>
      </c>
      <c r="GJ3" s="146" t="s">
        <v>57</v>
      </c>
      <c r="GK3" s="49">
        <v>528</v>
      </c>
      <c r="GL3" s="146" t="s">
        <v>57</v>
      </c>
      <c r="GM3" s="46">
        <v>670</v>
      </c>
      <c r="GN3" s="146" t="s">
        <v>57</v>
      </c>
      <c r="GO3" s="49">
        <v>814</v>
      </c>
      <c r="GP3" s="146" t="s">
        <v>57</v>
      </c>
      <c r="GQ3" s="49">
        <v>961</v>
      </c>
      <c r="GR3" s="146" t="s">
        <v>58</v>
      </c>
      <c r="GS3" s="49">
        <v>110</v>
      </c>
      <c r="GT3" s="146" t="s">
        <v>58</v>
      </c>
      <c r="GU3" s="49">
        <v>262</v>
      </c>
      <c r="GW3" s="156" t="s">
        <v>3</v>
      </c>
      <c r="GX3" s="682" t="s">
        <v>74</v>
      </c>
      <c r="GY3" s="682"/>
      <c r="GZ3" s="682"/>
      <c r="HA3" s="682"/>
      <c r="HB3" s="157" t="s">
        <v>75</v>
      </c>
      <c r="HC3" s="157"/>
      <c r="HD3" s="158">
        <v>783400</v>
      </c>
      <c r="HE3" s="159">
        <v>1</v>
      </c>
    </row>
    <row r="4" spans="1:213" ht="15" x14ac:dyDescent="0.25">
      <c r="A4" s="60">
        <v>38</v>
      </c>
      <c r="B4" s="119">
        <v>0.77</v>
      </c>
      <c r="C4" s="120">
        <v>382</v>
      </c>
      <c r="D4" s="124">
        <v>0.77</v>
      </c>
      <c r="E4" s="120">
        <v>867</v>
      </c>
      <c r="F4" s="124">
        <v>0.78</v>
      </c>
      <c r="G4" s="120">
        <v>327</v>
      </c>
      <c r="H4" s="119">
        <v>0.78</v>
      </c>
      <c r="I4" s="120">
        <v>760</v>
      </c>
      <c r="J4" s="125">
        <v>0.79</v>
      </c>
      <c r="K4" s="123">
        <v>172</v>
      </c>
      <c r="L4" s="125">
        <v>0.79</v>
      </c>
      <c r="M4" s="123">
        <v>566</v>
      </c>
      <c r="N4" s="125">
        <v>0.79</v>
      </c>
      <c r="O4" s="126">
        <v>945</v>
      </c>
      <c r="P4" s="124" t="s">
        <v>18</v>
      </c>
      <c r="Q4" s="127">
        <v>310</v>
      </c>
      <c r="R4" s="124" t="s">
        <v>18</v>
      </c>
      <c r="S4" s="126">
        <v>663</v>
      </c>
      <c r="T4" s="128"/>
      <c r="U4" s="127">
        <v>0.81006</v>
      </c>
      <c r="V4" s="128">
        <v>0.81</v>
      </c>
      <c r="W4" s="126">
        <v>339</v>
      </c>
      <c r="X4" s="128">
        <v>0.81</v>
      </c>
      <c r="Y4" s="127">
        <v>666</v>
      </c>
      <c r="Z4" s="128">
        <v>0.81</v>
      </c>
      <c r="AA4" s="126">
        <v>985</v>
      </c>
      <c r="AB4" s="128">
        <v>0.82</v>
      </c>
      <c r="AC4" s="127">
        <v>298</v>
      </c>
      <c r="AD4" s="128">
        <v>0.82</v>
      </c>
      <c r="AE4" s="127">
        <v>609</v>
      </c>
      <c r="AF4" s="128">
        <v>0.82</v>
      </c>
      <c r="AG4" s="127">
        <v>916</v>
      </c>
      <c r="AH4" s="128">
        <v>0.83</v>
      </c>
      <c r="AI4" s="127">
        <v>218</v>
      </c>
      <c r="AJ4" s="48">
        <v>0.83</v>
      </c>
      <c r="AK4" s="49">
        <v>513</v>
      </c>
      <c r="AL4" s="48">
        <v>0.83</v>
      </c>
      <c r="AM4" s="46">
        <v>803</v>
      </c>
      <c r="AN4" s="48"/>
      <c r="AO4" s="49">
        <v>0.84087999999999996</v>
      </c>
      <c r="AP4" s="48">
        <v>0.84</v>
      </c>
      <c r="AQ4" s="49">
        <v>368</v>
      </c>
      <c r="AR4" s="48">
        <v>0.84</v>
      </c>
      <c r="AS4" s="49">
        <v>646</v>
      </c>
      <c r="AT4" s="48">
        <v>0.84</v>
      </c>
      <c r="AU4" s="49">
        <v>921</v>
      </c>
      <c r="AV4" s="48">
        <v>0.85</v>
      </c>
      <c r="AW4" s="49">
        <v>192</v>
      </c>
      <c r="AX4" s="48">
        <v>0.85</v>
      </c>
      <c r="AY4" s="46">
        <v>460</v>
      </c>
      <c r="AZ4" s="48">
        <v>0.85</v>
      </c>
      <c r="BA4" s="49">
        <v>726</v>
      </c>
      <c r="BB4" s="48">
        <v>0.85</v>
      </c>
      <c r="BC4" s="49">
        <v>990</v>
      </c>
      <c r="BD4" s="48">
        <v>0.86</v>
      </c>
      <c r="BE4" s="49">
        <v>251</v>
      </c>
      <c r="BF4" s="48">
        <v>0.86</v>
      </c>
      <c r="BG4" s="49">
        <v>510</v>
      </c>
      <c r="BH4" s="48">
        <v>0.86</v>
      </c>
      <c r="BI4" s="49">
        <v>766</v>
      </c>
      <c r="BJ4" s="48"/>
      <c r="BK4" s="46">
        <v>0.87019999999999997</v>
      </c>
      <c r="BL4" s="48">
        <v>0.87</v>
      </c>
      <c r="BM4" s="49">
        <v>275</v>
      </c>
      <c r="BN4" s="48">
        <v>0.87</v>
      </c>
      <c r="BO4" s="49">
        <v>524</v>
      </c>
      <c r="BP4" s="48">
        <v>0.87</v>
      </c>
      <c r="BQ4" s="49">
        <v>771</v>
      </c>
      <c r="BR4" s="49"/>
      <c r="BS4" s="49">
        <v>0.88016000000000005</v>
      </c>
      <c r="BT4" s="48">
        <v>0.88</v>
      </c>
      <c r="BU4" s="49">
        <v>258</v>
      </c>
      <c r="BV4" s="48">
        <v>0.88</v>
      </c>
      <c r="BW4" s="46">
        <v>498</v>
      </c>
      <c r="BX4" s="48">
        <v>0.88</v>
      </c>
      <c r="BY4" s="49">
        <v>735</v>
      </c>
      <c r="BZ4" s="48">
        <v>0.88</v>
      </c>
      <c r="CA4" s="49">
        <v>971</v>
      </c>
      <c r="CB4" s="48">
        <v>0.89</v>
      </c>
      <c r="CC4" s="49">
        <v>204</v>
      </c>
      <c r="CD4" s="48">
        <v>0.89</v>
      </c>
      <c r="CE4" s="49">
        <v>436</v>
      </c>
      <c r="CF4" s="48">
        <v>0.89</v>
      </c>
      <c r="CG4" s="49">
        <v>666</v>
      </c>
      <c r="CH4" s="48">
        <v>0.89</v>
      </c>
      <c r="CI4" s="46">
        <v>895</v>
      </c>
      <c r="CJ4" s="146" t="s">
        <v>49</v>
      </c>
      <c r="CK4" s="49">
        <v>117</v>
      </c>
      <c r="CL4" s="146" t="s">
        <v>49</v>
      </c>
      <c r="CM4" s="49">
        <v>336</v>
      </c>
      <c r="CN4" s="146" t="s">
        <v>49</v>
      </c>
      <c r="CO4" s="49">
        <v>555</v>
      </c>
      <c r="CP4" s="146" t="s">
        <v>49</v>
      </c>
      <c r="CQ4" s="49">
        <v>771</v>
      </c>
      <c r="CR4" s="146" t="s">
        <v>49</v>
      </c>
      <c r="CS4" s="49">
        <v>986</v>
      </c>
      <c r="CT4" s="146" t="s">
        <v>50</v>
      </c>
      <c r="CU4" s="46">
        <v>200</v>
      </c>
      <c r="CV4" s="146" t="s">
        <v>50</v>
      </c>
      <c r="CW4" s="49">
        <v>410</v>
      </c>
      <c r="CX4" s="146" t="s">
        <v>50</v>
      </c>
      <c r="CY4" s="49">
        <v>618</v>
      </c>
      <c r="CZ4" s="146" t="s">
        <v>50</v>
      </c>
      <c r="DA4" s="49">
        <v>824</v>
      </c>
      <c r="DB4" s="146"/>
      <c r="DC4" s="49">
        <v>0.92027999999999999</v>
      </c>
      <c r="DD4" s="146" t="s">
        <v>51</v>
      </c>
      <c r="DE4" s="49">
        <v>228</v>
      </c>
      <c r="DF4" s="146" t="s">
        <v>51</v>
      </c>
      <c r="DG4" s="46">
        <v>427</v>
      </c>
      <c r="DH4" s="146" t="s">
        <v>51</v>
      </c>
      <c r="DI4" s="49">
        <v>623</v>
      </c>
      <c r="DJ4" s="146" t="s">
        <v>51</v>
      </c>
      <c r="DK4" s="49">
        <v>813</v>
      </c>
      <c r="DL4" s="146"/>
      <c r="DM4" s="49">
        <v>0.93001999999999996</v>
      </c>
      <c r="DN4" s="146" t="s">
        <v>52</v>
      </c>
      <c r="DO4" s="49">
        <v>188</v>
      </c>
      <c r="DP4" s="146" t="s">
        <v>52</v>
      </c>
      <c r="DQ4" s="49">
        <v>371</v>
      </c>
      <c r="DR4" s="146" t="s">
        <v>52</v>
      </c>
      <c r="DS4" s="46">
        <v>551</v>
      </c>
      <c r="DT4" s="146" t="s">
        <v>52</v>
      </c>
      <c r="DU4" s="49">
        <v>728</v>
      </c>
      <c r="DV4" s="146" t="s">
        <v>52</v>
      </c>
      <c r="DW4" s="49">
        <v>902</v>
      </c>
      <c r="DX4" s="146" t="s">
        <v>64</v>
      </c>
      <c r="DY4" s="49">
        <v>73</v>
      </c>
      <c r="DZ4" s="146" t="s">
        <v>53</v>
      </c>
      <c r="EA4" s="49">
        <v>241</v>
      </c>
      <c r="EB4" s="146" t="s">
        <v>53</v>
      </c>
      <c r="EC4" s="49">
        <v>406</v>
      </c>
      <c r="ED4" s="146" t="s">
        <v>53</v>
      </c>
      <c r="EE4" s="46">
        <v>568</v>
      </c>
      <c r="EF4" s="146" t="s">
        <v>53</v>
      </c>
      <c r="EG4" s="49">
        <v>727</v>
      </c>
      <c r="EH4" s="146" t="s">
        <v>53</v>
      </c>
      <c r="EI4" s="49">
        <v>883</v>
      </c>
      <c r="EJ4" s="146"/>
      <c r="EK4" s="49">
        <v>0.95035999999999998</v>
      </c>
      <c r="EL4" s="146" t="s">
        <v>54</v>
      </c>
      <c r="EM4" s="49">
        <v>188</v>
      </c>
      <c r="EN4" s="146" t="s">
        <v>54</v>
      </c>
      <c r="EO4" s="49">
        <v>336</v>
      </c>
      <c r="EP4" s="146" t="s">
        <v>54</v>
      </c>
      <c r="EQ4" s="54">
        <v>482</v>
      </c>
      <c r="ER4" s="146" t="s">
        <v>54</v>
      </c>
      <c r="ES4" s="49">
        <v>626</v>
      </c>
      <c r="ET4" s="146" t="s">
        <v>54</v>
      </c>
      <c r="EU4" s="49">
        <v>768</v>
      </c>
      <c r="EV4" s="146" t="s">
        <v>54</v>
      </c>
      <c r="EW4" s="49">
        <v>907</v>
      </c>
      <c r="EX4" s="146"/>
      <c r="EY4" s="49">
        <v>0.96043999999999996</v>
      </c>
      <c r="EZ4" s="146" t="s">
        <v>55</v>
      </c>
      <c r="FA4" s="49">
        <v>179</v>
      </c>
      <c r="FB4" s="146" t="s">
        <v>55</v>
      </c>
      <c r="FC4" s="46">
        <v>313</v>
      </c>
      <c r="FD4" s="146" t="s">
        <v>55</v>
      </c>
      <c r="FE4" s="49">
        <v>445</v>
      </c>
      <c r="FF4" s="146" t="s">
        <v>55</v>
      </c>
      <c r="FG4" s="49">
        <v>577</v>
      </c>
      <c r="FH4" s="146" t="s">
        <v>55</v>
      </c>
      <c r="FI4" s="49">
        <v>707</v>
      </c>
      <c r="FJ4" s="146" t="s">
        <v>55</v>
      </c>
      <c r="FK4" s="49">
        <v>838</v>
      </c>
      <c r="FL4" s="146" t="s">
        <v>55</v>
      </c>
      <c r="FM4" s="49">
        <v>969</v>
      </c>
      <c r="FN4" s="146" t="s">
        <v>69</v>
      </c>
      <c r="FO4" s="46">
        <v>99</v>
      </c>
      <c r="FP4" s="146" t="s">
        <v>56</v>
      </c>
      <c r="FQ4" s="49">
        <v>229</v>
      </c>
      <c r="FR4" s="146" t="s">
        <v>56</v>
      </c>
      <c r="FS4" s="49">
        <v>359</v>
      </c>
      <c r="FT4" s="146" t="s">
        <v>56</v>
      </c>
      <c r="FU4" s="49">
        <v>489</v>
      </c>
      <c r="FV4" s="146" t="s">
        <v>56</v>
      </c>
      <c r="FW4" s="49">
        <v>620</v>
      </c>
      <c r="FX4" s="146" t="s">
        <v>56</v>
      </c>
      <c r="FY4" s="49">
        <v>751</v>
      </c>
      <c r="FZ4" s="146" t="s">
        <v>56</v>
      </c>
      <c r="GA4" s="46">
        <v>884</v>
      </c>
      <c r="GB4" s="146"/>
      <c r="GC4" s="49">
        <v>0.98016999999999999</v>
      </c>
      <c r="GD4" s="146" t="s">
        <v>57</v>
      </c>
      <c r="GE4" s="49">
        <v>152</v>
      </c>
      <c r="GF4" s="146" t="s">
        <v>57</v>
      </c>
      <c r="GG4" s="49">
        <v>289</v>
      </c>
      <c r="GH4" s="146" t="s">
        <v>57</v>
      </c>
      <c r="GI4" s="49">
        <v>427</v>
      </c>
      <c r="GJ4" s="146" t="s">
        <v>57</v>
      </c>
      <c r="GK4" s="49">
        <v>566</v>
      </c>
      <c r="GL4" s="146" t="s">
        <v>57</v>
      </c>
      <c r="GM4" s="46">
        <v>708</v>
      </c>
      <c r="GN4" s="146" t="s">
        <v>57</v>
      </c>
      <c r="GO4" s="49">
        <v>852</v>
      </c>
      <c r="GP4" s="146" t="s">
        <v>57</v>
      </c>
      <c r="GQ4" s="49">
        <v>998</v>
      </c>
      <c r="GR4" s="146" t="s">
        <v>58</v>
      </c>
      <c r="GS4" s="49">
        <v>148</v>
      </c>
      <c r="GT4" s="146" t="s">
        <v>58</v>
      </c>
      <c r="GU4" s="49">
        <v>299</v>
      </c>
      <c r="GW4" s="160" t="s">
        <v>5</v>
      </c>
      <c r="GX4" s="683" t="s">
        <v>76</v>
      </c>
      <c r="GY4" s="683"/>
      <c r="GZ4" s="683"/>
      <c r="HA4" s="683"/>
      <c r="HB4" s="155" t="s">
        <v>77</v>
      </c>
      <c r="HC4" s="155"/>
      <c r="HD4" s="161">
        <v>934200</v>
      </c>
      <c r="HE4" s="162">
        <v>2</v>
      </c>
    </row>
    <row r="5" spans="1:213" ht="15" x14ac:dyDescent="0.25">
      <c r="A5" s="60">
        <v>37</v>
      </c>
      <c r="B5" s="119">
        <v>0.77</v>
      </c>
      <c r="C5" s="120">
        <v>471</v>
      </c>
      <c r="D5" s="124">
        <v>0.77</v>
      </c>
      <c r="E5" s="120">
        <v>955</v>
      </c>
      <c r="F5" s="124">
        <v>0.78</v>
      </c>
      <c r="G5" s="120">
        <v>414</v>
      </c>
      <c r="H5" s="119">
        <v>0.78</v>
      </c>
      <c r="I5" s="120">
        <v>847</v>
      </c>
      <c r="J5" s="125">
        <v>0.79</v>
      </c>
      <c r="K5" s="123">
        <v>260</v>
      </c>
      <c r="L5" s="125">
        <v>0.79</v>
      </c>
      <c r="M5" s="123">
        <v>654</v>
      </c>
      <c r="N5" s="125"/>
      <c r="O5" s="126">
        <v>0.80032999999999999</v>
      </c>
      <c r="P5" s="124" t="s">
        <v>18</v>
      </c>
      <c r="Q5" s="127">
        <v>398</v>
      </c>
      <c r="R5" s="124" t="s">
        <v>18</v>
      </c>
      <c r="S5" s="126">
        <v>751</v>
      </c>
      <c r="T5" s="124" t="s">
        <v>23</v>
      </c>
      <c r="U5" s="127">
        <v>94</v>
      </c>
      <c r="V5" s="128">
        <v>0.81</v>
      </c>
      <c r="W5" s="126">
        <v>428</v>
      </c>
      <c r="X5" s="128">
        <v>0.81</v>
      </c>
      <c r="Y5" s="127">
        <v>755</v>
      </c>
      <c r="Z5" s="128"/>
      <c r="AA5" s="126">
        <v>0.82074000000000003</v>
      </c>
      <c r="AB5" s="128">
        <v>0.82</v>
      </c>
      <c r="AC5" s="127">
        <v>388</v>
      </c>
      <c r="AD5" s="128">
        <v>0.82</v>
      </c>
      <c r="AE5" s="127">
        <v>697</v>
      </c>
      <c r="AF5" s="128"/>
      <c r="AG5" s="127">
        <v>0.83004999999999995</v>
      </c>
      <c r="AH5" s="128">
        <v>0.83</v>
      </c>
      <c r="AI5" s="127">
        <v>307</v>
      </c>
      <c r="AJ5" s="48">
        <v>0.83</v>
      </c>
      <c r="AK5" s="49">
        <v>602</v>
      </c>
      <c r="AL5" s="48">
        <v>0.83</v>
      </c>
      <c r="AM5" s="46">
        <v>892</v>
      </c>
      <c r="AN5" s="48">
        <v>0.84</v>
      </c>
      <c r="AO5" s="49">
        <v>177</v>
      </c>
      <c r="AP5" s="48">
        <v>0.84</v>
      </c>
      <c r="AQ5" s="49">
        <v>458</v>
      </c>
      <c r="AR5" s="48">
        <v>0.84</v>
      </c>
      <c r="AS5" s="49">
        <v>735</v>
      </c>
      <c r="AT5" s="48"/>
      <c r="AU5" s="49">
        <v>0.85009000000000001</v>
      </c>
      <c r="AV5" s="48">
        <v>0.85</v>
      </c>
      <c r="AW5" s="49">
        <v>281</v>
      </c>
      <c r="AX5" s="48">
        <v>0.85</v>
      </c>
      <c r="AY5" s="46">
        <v>549</v>
      </c>
      <c r="AZ5" s="48">
        <v>0.85</v>
      </c>
      <c r="BA5" s="49">
        <v>814</v>
      </c>
      <c r="BB5" s="49"/>
      <c r="BC5" s="49">
        <v>0.86077999999999999</v>
      </c>
      <c r="BD5" s="48">
        <v>0.86</v>
      </c>
      <c r="BE5" s="49">
        <v>339</v>
      </c>
      <c r="BF5" s="48">
        <v>0.86</v>
      </c>
      <c r="BG5" s="49">
        <v>597</v>
      </c>
      <c r="BH5" s="48">
        <v>0.86</v>
      </c>
      <c r="BI5" s="49">
        <v>853</v>
      </c>
      <c r="BJ5" s="48">
        <v>0.87</v>
      </c>
      <c r="BK5" s="46">
        <v>107</v>
      </c>
      <c r="BL5" s="48">
        <v>0.87</v>
      </c>
      <c r="BM5" s="49">
        <v>362</v>
      </c>
      <c r="BN5" s="48">
        <v>0.87</v>
      </c>
      <c r="BO5" s="49">
        <v>611</v>
      </c>
      <c r="BP5" s="48">
        <v>0.87</v>
      </c>
      <c r="BQ5" s="49">
        <v>857</v>
      </c>
      <c r="BR5" s="48">
        <v>0.88</v>
      </c>
      <c r="BS5" s="49">
        <v>102</v>
      </c>
      <c r="BT5" s="48">
        <v>0.88</v>
      </c>
      <c r="BU5" s="49">
        <v>344</v>
      </c>
      <c r="BV5" s="48">
        <v>0.88</v>
      </c>
      <c r="BW5" s="46">
        <v>584</v>
      </c>
      <c r="BX5" s="48">
        <v>0.88</v>
      </c>
      <c r="BY5" s="49">
        <v>821</v>
      </c>
      <c r="BZ5" s="48"/>
      <c r="CA5" s="49">
        <v>0.89056000000000002</v>
      </c>
      <c r="CB5" s="48">
        <v>0.89</v>
      </c>
      <c r="CC5" s="49">
        <v>289</v>
      </c>
      <c r="CD5" s="48">
        <v>0.89</v>
      </c>
      <c r="CE5" s="49">
        <v>521</v>
      </c>
      <c r="CF5" s="48">
        <v>0.89</v>
      </c>
      <c r="CG5" s="49">
        <v>751</v>
      </c>
      <c r="CH5" s="48">
        <v>0.89</v>
      </c>
      <c r="CI5" s="46">
        <v>979</v>
      </c>
      <c r="CJ5" s="146" t="s">
        <v>49</v>
      </c>
      <c r="CK5" s="49">
        <v>200</v>
      </c>
      <c r="CL5" s="146" t="s">
        <v>49</v>
      </c>
      <c r="CM5" s="49">
        <v>419</v>
      </c>
      <c r="CN5" s="146" t="s">
        <v>49</v>
      </c>
      <c r="CO5" s="49">
        <v>637</v>
      </c>
      <c r="CP5" s="146" t="s">
        <v>49</v>
      </c>
      <c r="CQ5" s="49">
        <v>853</v>
      </c>
      <c r="CR5" s="146"/>
      <c r="CS5" s="49">
        <v>0.91068000000000005</v>
      </c>
      <c r="CT5" s="146" t="s">
        <v>50</v>
      </c>
      <c r="CU5" s="46">
        <v>281</v>
      </c>
      <c r="CV5" s="146" t="s">
        <v>50</v>
      </c>
      <c r="CW5" s="49">
        <v>491</v>
      </c>
      <c r="CX5" s="146" t="s">
        <v>50</v>
      </c>
      <c r="CY5" s="49">
        <v>699</v>
      </c>
      <c r="CZ5" s="146" t="s">
        <v>50</v>
      </c>
      <c r="DA5" s="49">
        <v>904</v>
      </c>
      <c r="DB5" s="146" t="s">
        <v>51</v>
      </c>
      <c r="DC5" s="49">
        <v>107</v>
      </c>
      <c r="DD5" s="146" t="s">
        <v>51</v>
      </c>
      <c r="DE5" s="49">
        <v>307</v>
      </c>
      <c r="DF5" s="146" t="s">
        <v>51</v>
      </c>
      <c r="DG5" s="46">
        <v>505</v>
      </c>
      <c r="DH5" s="146" t="s">
        <v>51</v>
      </c>
      <c r="DI5" s="49">
        <v>700</v>
      </c>
      <c r="DJ5" s="146" t="s">
        <v>51</v>
      </c>
      <c r="DK5" s="49">
        <v>890</v>
      </c>
      <c r="DL5" s="146" t="s">
        <v>63</v>
      </c>
      <c r="DM5" s="49">
        <v>79</v>
      </c>
      <c r="DN5" s="146" t="s">
        <v>52</v>
      </c>
      <c r="DO5" s="49">
        <v>263</v>
      </c>
      <c r="DP5" s="146" t="s">
        <v>52</v>
      </c>
      <c r="DQ5" s="49">
        <v>446</v>
      </c>
      <c r="DR5" s="146" t="s">
        <v>52</v>
      </c>
      <c r="DS5" s="46">
        <v>626</v>
      </c>
      <c r="DT5" s="146" t="s">
        <v>52</v>
      </c>
      <c r="DU5" s="49">
        <v>802</v>
      </c>
      <c r="DV5" s="146" t="s">
        <v>52</v>
      </c>
      <c r="DW5" s="49">
        <v>974</v>
      </c>
      <c r="DX5" s="146" t="s">
        <v>53</v>
      </c>
      <c r="DY5" s="49">
        <v>144</v>
      </c>
      <c r="DZ5" s="146" t="s">
        <v>53</v>
      </c>
      <c r="EA5" s="49">
        <v>311</v>
      </c>
      <c r="EB5" s="146" t="s">
        <v>53</v>
      </c>
      <c r="EC5" s="49">
        <v>475</v>
      </c>
      <c r="ED5" s="146" t="s">
        <v>53</v>
      </c>
      <c r="EE5" s="46">
        <v>636</v>
      </c>
      <c r="EF5" s="146" t="s">
        <v>53</v>
      </c>
      <c r="EG5" s="49">
        <v>794</v>
      </c>
      <c r="EH5" s="146" t="s">
        <v>53</v>
      </c>
      <c r="EI5" s="49">
        <v>948</v>
      </c>
      <c r="EJ5" s="146" t="s">
        <v>54</v>
      </c>
      <c r="EK5" s="49">
        <v>101</v>
      </c>
      <c r="EL5" s="146" t="s">
        <v>54</v>
      </c>
      <c r="EM5" s="49">
        <v>250</v>
      </c>
      <c r="EN5" s="146" t="s">
        <v>54</v>
      </c>
      <c r="EO5" s="49">
        <v>398</v>
      </c>
      <c r="EP5" s="146" t="s">
        <v>54</v>
      </c>
      <c r="EQ5" s="54">
        <v>542</v>
      </c>
      <c r="ER5" s="146" t="s">
        <v>54</v>
      </c>
      <c r="ES5" s="49">
        <v>685</v>
      </c>
      <c r="ET5" s="146" t="s">
        <v>54</v>
      </c>
      <c r="EU5" s="49">
        <v>826</v>
      </c>
      <c r="EV5" s="146" t="s">
        <v>54</v>
      </c>
      <c r="EW5" s="49">
        <v>963</v>
      </c>
      <c r="EX5" s="146" t="s">
        <v>66</v>
      </c>
      <c r="EY5" s="49">
        <v>98</v>
      </c>
      <c r="EZ5" s="146" t="s">
        <v>55</v>
      </c>
      <c r="FA5" s="49">
        <v>232</v>
      </c>
      <c r="FB5" s="146" t="s">
        <v>55</v>
      </c>
      <c r="FC5" s="46">
        <v>365</v>
      </c>
      <c r="FD5" s="146" t="s">
        <v>55</v>
      </c>
      <c r="FE5" s="49">
        <v>496</v>
      </c>
      <c r="FF5" s="146" t="s">
        <v>55</v>
      </c>
      <c r="FG5" s="49">
        <v>627</v>
      </c>
      <c r="FH5" s="146" t="s">
        <v>55</v>
      </c>
      <c r="FI5" s="49">
        <v>756</v>
      </c>
      <c r="FJ5" s="146" t="s">
        <v>55</v>
      </c>
      <c r="FK5" s="49">
        <v>886</v>
      </c>
      <c r="FL5" s="146"/>
      <c r="FM5" s="49">
        <v>0.97014999999999996</v>
      </c>
      <c r="FN5" s="146" t="s">
        <v>56</v>
      </c>
      <c r="FO5" s="46">
        <v>145</v>
      </c>
      <c r="FP5" s="146" t="s">
        <v>56</v>
      </c>
      <c r="FQ5" s="49">
        <v>273</v>
      </c>
      <c r="FR5" s="146" t="s">
        <v>56</v>
      </c>
      <c r="FS5" s="49">
        <v>402</v>
      </c>
      <c r="FT5" s="146" t="s">
        <v>56</v>
      </c>
      <c r="FU5" s="49">
        <v>531</v>
      </c>
      <c r="FV5" s="146" t="s">
        <v>56</v>
      </c>
      <c r="FW5" s="49">
        <v>661</v>
      </c>
      <c r="FX5" s="146" t="s">
        <v>56</v>
      </c>
      <c r="FY5" s="49">
        <v>792</v>
      </c>
      <c r="FZ5" s="146" t="s">
        <v>56</v>
      </c>
      <c r="GA5" s="46">
        <v>924</v>
      </c>
      <c r="GB5" s="146" t="s">
        <v>70</v>
      </c>
      <c r="GC5" s="49">
        <v>57</v>
      </c>
      <c r="GD5" s="146" t="s">
        <v>57</v>
      </c>
      <c r="GE5" s="49">
        <v>191</v>
      </c>
      <c r="GF5" s="146" t="s">
        <v>57</v>
      </c>
      <c r="GG5" s="49">
        <v>327</v>
      </c>
      <c r="GH5" s="146" t="s">
        <v>57</v>
      </c>
      <c r="GI5" s="49">
        <v>464</v>
      </c>
      <c r="GJ5" s="146" t="s">
        <v>57</v>
      </c>
      <c r="GK5" s="49">
        <v>604</v>
      </c>
      <c r="GL5" s="146" t="s">
        <v>57</v>
      </c>
      <c r="GM5" s="46">
        <v>745</v>
      </c>
      <c r="GN5" s="146" t="s">
        <v>57</v>
      </c>
      <c r="GO5" s="49">
        <v>889</v>
      </c>
      <c r="GP5" s="146"/>
      <c r="GQ5" s="49">
        <v>0.99034999999999995</v>
      </c>
      <c r="GR5" s="146" t="s">
        <v>58</v>
      </c>
      <c r="GS5" s="49">
        <v>184</v>
      </c>
      <c r="GT5" s="146" t="s">
        <v>58</v>
      </c>
      <c r="GU5" s="49">
        <v>336</v>
      </c>
      <c r="GW5" s="160" t="s">
        <v>2</v>
      </c>
      <c r="GX5" s="680" t="s">
        <v>78</v>
      </c>
      <c r="GY5" s="680"/>
      <c r="GZ5" s="680"/>
      <c r="HA5" s="680"/>
      <c r="HB5" s="155" t="s">
        <v>79</v>
      </c>
      <c r="HC5" s="155"/>
      <c r="HD5" s="161">
        <v>900300</v>
      </c>
      <c r="HE5" s="162">
        <v>3</v>
      </c>
    </row>
    <row r="6" spans="1:213" ht="15" x14ac:dyDescent="0.25">
      <c r="A6" s="60">
        <v>36</v>
      </c>
      <c r="B6" s="119">
        <v>0.77</v>
      </c>
      <c r="C6" s="120">
        <v>559</v>
      </c>
      <c r="D6" s="121"/>
      <c r="E6" s="120">
        <v>0.78042999999999996</v>
      </c>
      <c r="F6" s="124">
        <v>0.78</v>
      </c>
      <c r="G6" s="120">
        <v>502</v>
      </c>
      <c r="H6" s="119">
        <v>0.78</v>
      </c>
      <c r="I6" s="120">
        <v>934</v>
      </c>
      <c r="J6" s="125">
        <v>0.79</v>
      </c>
      <c r="K6" s="123">
        <v>346</v>
      </c>
      <c r="L6" s="125">
        <v>0.79</v>
      </c>
      <c r="M6" s="123">
        <v>740</v>
      </c>
      <c r="N6" s="124" t="s">
        <v>18</v>
      </c>
      <c r="O6" s="126">
        <v>120</v>
      </c>
      <c r="P6" s="124" t="s">
        <v>18</v>
      </c>
      <c r="Q6" s="127">
        <v>485</v>
      </c>
      <c r="R6" s="124" t="s">
        <v>18</v>
      </c>
      <c r="S6" s="126">
        <v>838</v>
      </c>
      <c r="T6" s="128">
        <v>0.81</v>
      </c>
      <c r="U6" s="127">
        <v>182</v>
      </c>
      <c r="V6" s="128">
        <v>0.81</v>
      </c>
      <c r="W6" s="126">
        <v>516</v>
      </c>
      <c r="X6" s="128">
        <v>0.81</v>
      </c>
      <c r="Y6" s="127">
        <v>843</v>
      </c>
      <c r="Z6" s="128">
        <v>0.82</v>
      </c>
      <c r="AA6" s="126">
        <v>163</v>
      </c>
      <c r="AB6" s="128">
        <v>0.82</v>
      </c>
      <c r="AC6" s="127">
        <v>476</v>
      </c>
      <c r="AD6" s="128">
        <v>0.82</v>
      </c>
      <c r="AE6" s="127">
        <v>787</v>
      </c>
      <c r="AF6" s="124" t="s">
        <v>24</v>
      </c>
      <c r="AG6" s="127">
        <v>94</v>
      </c>
      <c r="AH6" s="128">
        <v>0.83</v>
      </c>
      <c r="AI6" s="127">
        <v>395</v>
      </c>
      <c r="AJ6" s="48">
        <v>0.83</v>
      </c>
      <c r="AK6" s="49">
        <v>690</v>
      </c>
      <c r="AL6" s="48">
        <v>0.83</v>
      </c>
      <c r="AM6" s="46">
        <v>980</v>
      </c>
      <c r="AN6" s="48">
        <v>0.84</v>
      </c>
      <c r="AO6" s="49">
        <v>265</v>
      </c>
      <c r="AP6" s="48">
        <v>0.84</v>
      </c>
      <c r="AQ6" s="49">
        <v>546</v>
      </c>
      <c r="AR6" s="48">
        <v>0.84</v>
      </c>
      <c r="AS6" s="49">
        <v>823</v>
      </c>
      <c r="AT6" s="57" t="s">
        <v>26</v>
      </c>
      <c r="AU6" s="49">
        <v>98</v>
      </c>
      <c r="AV6" s="48">
        <v>0.85</v>
      </c>
      <c r="AW6" s="49">
        <v>369</v>
      </c>
      <c r="AX6" s="48">
        <v>0.85</v>
      </c>
      <c r="AY6" s="46">
        <v>637</v>
      </c>
      <c r="AZ6" s="48">
        <v>0.85</v>
      </c>
      <c r="BA6" s="49">
        <v>902</v>
      </c>
      <c r="BB6" s="48">
        <v>0.86</v>
      </c>
      <c r="BC6" s="49">
        <v>166</v>
      </c>
      <c r="BD6" s="48">
        <v>0.86</v>
      </c>
      <c r="BE6" s="49">
        <v>427</v>
      </c>
      <c r="BF6" s="48">
        <v>0.86</v>
      </c>
      <c r="BG6" s="49">
        <v>685</v>
      </c>
      <c r="BH6" s="48">
        <v>0.86</v>
      </c>
      <c r="BI6" s="49">
        <v>941</v>
      </c>
      <c r="BJ6" s="48">
        <v>0.87</v>
      </c>
      <c r="BK6" s="46">
        <v>194</v>
      </c>
      <c r="BL6" s="48">
        <v>0.87</v>
      </c>
      <c r="BM6" s="49">
        <v>448</v>
      </c>
      <c r="BN6" s="48">
        <v>0.87</v>
      </c>
      <c r="BO6" s="49">
        <v>697</v>
      </c>
      <c r="BP6" s="48">
        <v>0.87</v>
      </c>
      <c r="BQ6" s="49">
        <v>943</v>
      </c>
      <c r="BR6" s="48">
        <v>0.88</v>
      </c>
      <c r="BS6" s="49">
        <v>187</v>
      </c>
      <c r="BT6" s="48">
        <v>0.88</v>
      </c>
      <c r="BU6" s="49">
        <v>429</v>
      </c>
      <c r="BV6" s="48">
        <v>0.88</v>
      </c>
      <c r="BW6" s="46">
        <v>669</v>
      </c>
      <c r="BX6" s="48">
        <v>0.88</v>
      </c>
      <c r="BY6" s="49">
        <v>906</v>
      </c>
      <c r="BZ6" s="48">
        <v>0.89</v>
      </c>
      <c r="CA6" s="49">
        <v>141</v>
      </c>
      <c r="CB6" s="48">
        <v>0.89</v>
      </c>
      <c r="CC6" s="49">
        <v>374</v>
      </c>
      <c r="CD6" s="48">
        <v>0.89</v>
      </c>
      <c r="CE6" s="49">
        <v>605</v>
      </c>
      <c r="CF6" s="48">
        <v>0.89</v>
      </c>
      <c r="CG6" s="49">
        <v>835</v>
      </c>
      <c r="CH6" s="49"/>
      <c r="CI6" s="46">
        <v>0.90063000000000004</v>
      </c>
      <c r="CJ6" s="146" t="s">
        <v>49</v>
      </c>
      <c r="CK6" s="49">
        <v>284</v>
      </c>
      <c r="CL6" s="146" t="s">
        <v>49</v>
      </c>
      <c r="CM6" s="49">
        <v>502</v>
      </c>
      <c r="CN6" s="146" t="s">
        <v>49</v>
      </c>
      <c r="CO6" s="49">
        <v>719</v>
      </c>
      <c r="CP6" s="146" t="s">
        <v>49</v>
      </c>
      <c r="CQ6" s="49">
        <v>935</v>
      </c>
      <c r="CR6" s="146" t="s">
        <v>50</v>
      </c>
      <c r="CS6" s="49">
        <v>149</v>
      </c>
      <c r="CT6" s="146" t="s">
        <v>50</v>
      </c>
      <c r="CU6" s="46">
        <v>362</v>
      </c>
      <c r="CV6" s="146" t="s">
        <v>50</v>
      </c>
      <c r="CW6" s="49">
        <v>571</v>
      </c>
      <c r="CX6" s="146" t="s">
        <v>50</v>
      </c>
      <c r="CY6" s="49">
        <v>778</v>
      </c>
      <c r="CZ6" s="146" t="s">
        <v>50</v>
      </c>
      <c r="DA6" s="49">
        <v>984</v>
      </c>
      <c r="DB6" s="146" t="s">
        <v>51</v>
      </c>
      <c r="DC6" s="49">
        <v>186</v>
      </c>
      <c r="DD6" s="146" t="s">
        <v>51</v>
      </c>
      <c r="DE6" s="49">
        <v>386</v>
      </c>
      <c r="DF6" s="146" t="s">
        <v>51</v>
      </c>
      <c r="DG6" s="46">
        <v>582</v>
      </c>
      <c r="DH6" s="146" t="s">
        <v>51</v>
      </c>
      <c r="DI6" s="49">
        <v>776</v>
      </c>
      <c r="DJ6" s="146" t="s">
        <v>51</v>
      </c>
      <c r="DK6" s="49">
        <v>967</v>
      </c>
      <c r="DL6" s="146" t="s">
        <v>52</v>
      </c>
      <c r="DM6" s="49">
        <v>155</v>
      </c>
      <c r="DN6" s="146" t="s">
        <v>52</v>
      </c>
      <c r="DO6" s="49">
        <v>338</v>
      </c>
      <c r="DP6" s="146" t="s">
        <v>52</v>
      </c>
      <c r="DQ6" s="49">
        <v>520</v>
      </c>
      <c r="DR6" s="146" t="s">
        <v>52</v>
      </c>
      <c r="DS6" s="46">
        <v>699</v>
      </c>
      <c r="DT6" s="146" t="s">
        <v>52</v>
      </c>
      <c r="DU6" s="49">
        <v>874</v>
      </c>
      <c r="DV6" s="146"/>
      <c r="DW6" s="49">
        <v>0.94045999999999996</v>
      </c>
      <c r="DX6" s="146" t="s">
        <v>53</v>
      </c>
      <c r="DY6" s="49">
        <v>215</v>
      </c>
      <c r="DZ6" s="146" t="s">
        <v>53</v>
      </c>
      <c r="EA6" s="49">
        <v>381</v>
      </c>
      <c r="EB6" s="146" t="s">
        <v>53</v>
      </c>
      <c r="EC6" s="49">
        <v>544</v>
      </c>
      <c r="ED6" s="146" t="s">
        <v>53</v>
      </c>
      <c r="EE6" s="46">
        <v>703</v>
      </c>
      <c r="EF6" s="146" t="s">
        <v>53</v>
      </c>
      <c r="EG6" s="49">
        <v>860</v>
      </c>
      <c r="EH6" s="146"/>
      <c r="EI6" s="49">
        <v>0.95013000000000003</v>
      </c>
      <c r="EJ6" s="146" t="s">
        <v>54</v>
      </c>
      <c r="EK6" s="49">
        <v>164</v>
      </c>
      <c r="EL6" s="146" t="s">
        <v>54</v>
      </c>
      <c r="EM6" s="49">
        <v>313</v>
      </c>
      <c r="EN6" s="146" t="s">
        <v>54</v>
      </c>
      <c r="EO6" s="49">
        <v>459</v>
      </c>
      <c r="EP6" s="146" t="s">
        <v>54</v>
      </c>
      <c r="EQ6" s="54">
        <v>602</v>
      </c>
      <c r="ER6" s="146" t="s">
        <v>54</v>
      </c>
      <c r="ES6" s="49">
        <v>743</v>
      </c>
      <c r="ET6" s="146" t="s">
        <v>54</v>
      </c>
      <c r="EU6" s="49">
        <v>882</v>
      </c>
      <c r="EV6" s="146"/>
      <c r="EW6" s="49">
        <v>0.96018000000000003</v>
      </c>
      <c r="EX6" s="146" t="s">
        <v>55</v>
      </c>
      <c r="EY6" s="49">
        <v>152</v>
      </c>
      <c r="EZ6" s="146" t="s">
        <v>55</v>
      </c>
      <c r="FA6" s="49">
        <v>285</v>
      </c>
      <c r="FB6" s="146" t="s">
        <v>55</v>
      </c>
      <c r="FC6" s="46">
        <v>416</v>
      </c>
      <c r="FD6" s="146" t="s">
        <v>55</v>
      </c>
      <c r="FE6" s="49">
        <v>547</v>
      </c>
      <c r="FF6" s="146" t="s">
        <v>55</v>
      </c>
      <c r="FG6" s="49">
        <v>676</v>
      </c>
      <c r="FH6" s="146" t="s">
        <v>55</v>
      </c>
      <c r="FI6" s="49">
        <v>804</v>
      </c>
      <c r="FJ6" s="146" t="s">
        <v>55</v>
      </c>
      <c r="FK6" s="49">
        <v>933</v>
      </c>
      <c r="FL6" s="146" t="s">
        <v>69</v>
      </c>
      <c r="FM6" s="49">
        <v>61</v>
      </c>
      <c r="FN6" s="146" t="s">
        <v>56</v>
      </c>
      <c r="FO6" s="46">
        <v>190</v>
      </c>
      <c r="FP6" s="146" t="s">
        <v>56</v>
      </c>
      <c r="FQ6" s="49">
        <v>317</v>
      </c>
      <c r="FR6" s="146" t="s">
        <v>56</v>
      </c>
      <c r="FS6" s="49">
        <v>445</v>
      </c>
      <c r="FT6" s="146" t="s">
        <v>56</v>
      </c>
      <c r="FU6" s="49">
        <v>573</v>
      </c>
      <c r="FV6" s="146" t="s">
        <v>56</v>
      </c>
      <c r="FW6" s="49">
        <v>702</v>
      </c>
      <c r="FX6" s="146" t="s">
        <v>56</v>
      </c>
      <c r="FY6" s="49">
        <v>832</v>
      </c>
      <c r="FZ6" s="146" t="s">
        <v>56</v>
      </c>
      <c r="GA6" s="46">
        <v>963</v>
      </c>
      <c r="GB6" s="146" t="s">
        <v>70</v>
      </c>
      <c r="GC6" s="49">
        <v>95</v>
      </c>
      <c r="GD6" s="146" t="s">
        <v>57</v>
      </c>
      <c r="GE6" s="49">
        <v>229</v>
      </c>
      <c r="GF6" s="146" t="s">
        <v>57</v>
      </c>
      <c r="GG6" s="49">
        <v>364</v>
      </c>
      <c r="GH6" s="146" t="s">
        <v>57</v>
      </c>
      <c r="GI6" s="49">
        <v>502</v>
      </c>
      <c r="GJ6" s="146" t="s">
        <v>57</v>
      </c>
      <c r="GK6" s="49">
        <v>640</v>
      </c>
      <c r="GL6" s="146" t="s">
        <v>57</v>
      </c>
      <c r="GM6" s="46">
        <v>781</v>
      </c>
      <c r="GN6" s="146" t="s">
        <v>57</v>
      </c>
      <c r="GO6" s="49">
        <v>925</v>
      </c>
      <c r="GP6" s="146" t="s">
        <v>71</v>
      </c>
      <c r="GQ6" s="49">
        <v>71</v>
      </c>
      <c r="GR6" s="146" t="s">
        <v>58</v>
      </c>
      <c r="GS6" s="49">
        <v>220</v>
      </c>
      <c r="GT6" s="146" t="s">
        <v>58</v>
      </c>
      <c r="GU6" s="49">
        <v>371</v>
      </c>
      <c r="GW6" s="160" t="s">
        <v>1</v>
      </c>
      <c r="GX6" s="684" t="s">
        <v>80</v>
      </c>
      <c r="GY6" s="684"/>
      <c r="GZ6" s="684"/>
      <c r="HA6" s="684"/>
      <c r="HB6" s="163" t="s">
        <v>81</v>
      </c>
      <c r="HC6" s="13"/>
      <c r="HD6" s="161">
        <v>791800</v>
      </c>
      <c r="HE6" s="162">
        <v>4</v>
      </c>
    </row>
    <row r="7" spans="1:213" ht="15" x14ac:dyDescent="0.25">
      <c r="A7" s="60">
        <v>35</v>
      </c>
      <c r="B7" s="119">
        <v>0.77</v>
      </c>
      <c r="C7" s="120">
        <v>647</v>
      </c>
      <c r="D7" s="124">
        <v>0.78</v>
      </c>
      <c r="E7" s="120">
        <v>131</v>
      </c>
      <c r="F7" s="124">
        <v>0.78</v>
      </c>
      <c r="G7" s="120">
        <v>589</v>
      </c>
      <c r="H7" s="120"/>
      <c r="I7" s="120">
        <v>0.79020999999999997</v>
      </c>
      <c r="J7" s="125">
        <v>0.79</v>
      </c>
      <c r="K7" s="123">
        <v>433</v>
      </c>
      <c r="L7" s="125">
        <v>0.79</v>
      </c>
      <c r="M7" s="123">
        <v>826</v>
      </c>
      <c r="N7" s="124" t="s">
        <v>18</v>
      </c>
      <c r="O7" s="126">
        <v>206</v>
      </c>
      <c r="P7" s="124" t="s">
        <v>18</v>
      </c>
      <c r="Q7" s="127">
        <v>571</v>
      </c>
      <c r="R7" s="124" t="s">
        <v>18</v>
      </c>
      <c r="S7" s="126">
        <v>924</v>
      </c>
      <c r="T7" s="128">
        <v>0.81</v>
      </c>
      <c r="U7" s="127">
        <v>268</v>
      </c>
      <c r="V7" s="128">
        <v>0.81</v>
      </c>
      <c r="W7" s="126">
        <v>603</v>
      </c>
      <c r="X7" s="128">
        <v>0.81</v>
      </c>
      <c r="Y7" s="127">
        <v>930</v>
      </c>
      <c r="Z7" s="128">
        <v>0.82</v>
      </c>
      <c r="AA7" s="126">
        <v>250</v>
      </c>
      <c r="AB7" s="128">
        <v>0.82</v>
      </c>
      <c r="AC7" s="127">
        <v>564</v>
      </c>
      <c r="AD7" s="128">
        <v>0.82</v>
      </c>
      <c r="AE7" s="127">
        <v>874</v>
      </c>
      <c r="AF7" s="128">
        <v>0.83</v>
      </c>
      <c r="AG7" s="127">
        <v>180</v>
      </c>
      <c r="AH7" s="128">
        <v>0.83</v>
      </c>
      <c r="AI7" s="127">
        <v>482</v>
      </c>
      <c r="AJ7" s="48">
        <v>0.83</v>
      </c>
      <c r="AK7" s="49">
        <v>777</v>
      </c>
      <c r="AL7" s="48"/>
      <c r="AM7" s="46">
        <v>0.84065999999999996</v>
      </c>
      <c r="AN7" s="48">
        <v>0.84</v>
      </c>
      <c r="AO7" s="49">
        <v>352</v>
      </c>
      <c r="AP7" s="48">
        <v>0.84</v>
      </c>
      <c r="AQ7" s="49">
        <v>633</v>
      </c>
      <c r="AR7" s="48">
        <v>0.84</v>
      </c>
      <c r="AS7" s="49">
        <v>911</v>
      </c>
      <c r="AT7" s="48">
        <v>0.85</v>
      </c>
      <c r="AU7" s="49">
        <v>186</v>
      </c>
      <c r="AV7" s="48">
        <v>0.85</v>
      </c>
      <c r="AW7" s="49">
        <v>457</v>
      </c>
      <c r="AX7" s="48">
        <v>0.85</v>
      </c>
      <c r="AY7" s="46">
        <v>725</v>
      </c>
      <c r="AZ7" s="48">
        <v>0.85</v>
      </c>
      <c r="BA7" s="49">
        <v>991</v>
      </c>
      <c r="BB7" s="48">
        <v>0.86</v>
      </c>
      <c r="BC7" s="49">
        <v>254</v>
      </c>
      <c r="BD7" s="48">
        <v>0.86</v>
      </c>
      <c r="BE7" s="49">
        <v>515</v>
      </c>
      <c r="BF7" s="48">
        <v>0.86</v>
      </c>
      <c r="BG7" s="49">
        <v>773</v>
      </c>
      <c r="BH7" s="49"/>
      <c r="BI7" s="49">
        <v>0.87028000000000005</v>
      </c>
      <c r="BJ7" s="48">
        <v>0.87</v>
      </c>
      <c r="BK7" s="46">
        <v>282</v>
      </c>
      <c r="BL7" s="48">
        <v>0.87</v>
      </c>
      <c r="BM7" s="49">
        <v>534</v>
      </c>
      <c r="BN7" s="48">
        <v>0.87</v>
      </c>
      <c r="BO7" s="49">
        <v>783</v>
      </c>
      <c r="BP7" s="49"/>
      <c r="BQ7" s="49">
        <v>0.88029000000000002</v>
      </c>
      <c r="BR7" s="48">
        <v>0.88</v>
      </c>
      <c r="BS7" s="49">
        <v>273</v>
      </c>
      <c r="BT7" s="48">
        <v>0.88</v>
      </c>
      <c r="BU7" s="49">
        <v>514</v>
      </c>
      <c r="BV7" s="48">
        <v>0.88</v>
      </c>
      <c r="BW7" s="46">
        <v>754</v>
      </c>
      <c r="BX7" s="48">
        <v>0.88</v>
      </c>
      <c r="BY7" s="49">
        <v>990</v>
      </c>
      <c r="BZ7" s="48">
        <v>0.89</v>
      </c>
      <c r="CA7" s="49">
        <v>225</v>
      </c>
      <c r="CB7" s="48">
        <v>0.89</v>
      </c>
      <c r="CC7" s="49">
        <v>458</v>
      </c>
      <c r="CD7" s="48">
        <v>0.89</v>
      </c>
      <c r="CE7" s="49">
        <v>689</v>
      </c>
      <c r="CF7" s="48">
        <v>0.89</v>
      </c>
      <c r="CG7" s="49">
        <v>919</v>
      </c>
      <c r="CH7" s="146" t="s">
        <v>49</v>
      </c>
      <c r="CI7" s="46">
        <v>146</v>
      </c>
      <c r="CJ7" s="146" t="s">
        <v>49</v>
      </c>
      <c r="CK7" s="49">
        <v>366</v>
      </c>
      <c r="CL7" s="146" t="s">
        <v>49</v>
      </c>
      <c r="CM7" s="49">
        <v>584</v>
      </c>
      <c r="CN7" s="146" t="s">
        <v>49</v>
      </c>
      <c r="CO7" s="49">
        <v>801</v>
      </c>
      <c r="CP7" s="146"/>
      <c r="CQ7" s="49">
        <v>0.91015999999999997</v>
      </c>
      <c r="CR7" s="146" t="s">
        <v>50</v>
      </c>
      <c r="CS7" s="49">
        <v>230</v>
      </c>
      <c r="CT7" s="146" t="s">
        <v>50</v>
      </c>
      <c r="CU7" s="46">
        <v>442</v>
      </c>
      <c r="CV7" s="146" t="s">
        <v>50</v>
      </c>
      <c r="CW7" s="49">
        <v>651</v>
      </c>
      <c r="CX7" s="146" t="s">
        <v>50</v>
      </c>
      <c r="CY7" s="49">
        <v>858</v>
      </c>
      <c r="CZ7" s="146"/>
      <c r="DA7" s="49">
        <v>0.92061999999999999</v>
      </c>
      <c r="DB7" s="146" t="s">
        <v>51</v>
      </c>
      <c r="DC7" s="49">
        <v>264</v>
      </c>
      <c r="DD7" s="146" t="s">
        <v>51</v>
      </c>
      <c r="DE7" s="49">
        <v>463</v>
      </c>
      <c r="DF7" s="146" t="s">
        <v>51</v>
      </c>
      <c r="DG7" s="46">
        <v>659</v>
      </c>
      <c r="DH7" s="146" t="s">
        <v>51</v>
      </c>
      <c r="DI7" s="49">
        <v>852</v>
      </c>
      <c r="DJ7" s="146"/>
      <c r="DK7" s="49">
        <v>0.93042000000000002</v>
      </c>
      <c r="DL7" s="146" t="s">
        <v>52</v>
      </c>
      <c r="DM7" s="49">
        <v>230</v>
      </c>
      <c r="DN7" s="146" t="s">
        <v>52</v>
      </c>
      <c r="DO7" s="49">
        <v>412</v>
      </c>
      <c r="DP7" s="146" t="s">
        <v>52</v>
      </c>
      <c r="DQ7" s="49">
        <v>594</v>
      </c>
      <c r="DR7" s="146" t="s">
        <v>52</v>
      </c>
      <c r="DS7" s="46">
        <v>772</v>
      </c>
      <c r="DT7" s="146" t="s">
        <v>52</v>
      </c>
      <c r="DU7" s="49">
        <v>946</v>
      </c>
      <c r="DV7" s="146" t="s">
        <v>53</v>
      </c>
      <c r="DW7" s="49">
        <v>116</v>
      </c>
      <c r="DX7" s="146" t="s">
        <v>53</v>
      </c>
      <c r="DY7" s="49">
        <v>284</v>
      </c>
      <c r="DZ7" s="146" t="s">
        <v>53</v>
      </c>
      <c r="EA7" s="49">
        <v>449</v>
      </c>
      <c r="EB7" s="146" t="s">
        <v>53</v>
      </c>
      <c r="EC7" s="49">
        <v>611</v>
      </c>
      <c r="ED7" s="146" t="s">
        <v>53</v>
      </c>
      <c r="EE7" s="46">
        <v>770</v>
      </c>
      <c r="EF7" s="146" t="s">
        <v>53</v>
      </c>
      <c r="EG7" s="49">
        <v>925</v>
      </c>
      <c r="EH7" s="146" t="s">
        <v>65</v>
      </c>
      <c r="EI7" s="49">
        <v>77</v>
      </c>
      <c r="EJ7" s="146" t="s">
        <v>54</v>
      </c>
      <c r="EK7" s="49">
        <v>227</v>
      </c>
      <c r="EL7" s="146" t="s">
        <v>54</v>
      </c>
      <c r="EM7" s="49">
        <v>374</v>
      </c>
      <c r="EN7" s="146" t="s">
        <v>54</v>
      </c>
      <c r="EO7" s="49">
        <v>519</v>
      </c>
      <c r="EP7" s="146" t="s">
        <v>54</v>
      </c>
      <c r="EQ7" s="54">
        <v>660</v>
      </c>
      <c r="ER7" s="146" t="s">
        <v>54</v>
      </c>
      <c r="ES7" s="49">
        <v>800</v>
      </c>
      <c r="ET7" s="146" t="s">
        <v>54</v>
      </c>
      <c r="EU7" s="49">
        <v>938</v>
      </c>
      <c r="EV7" s="146" t="s">
        <v>66</v>
      </c>
      <c r="EW7" s="49">
        <v>73</v>
      </c>
      <c r="EX7" s="146" t="s">
        <v>55</v>
      </c>
      <c r="EY7" s="49">
        <v>206</v>
      </c>
      <c r="EZ7" s="146" t="s">
        <v>55</v>
      </c>
      <c r="FA7" s="49">
        <v>337</v>
      </c>
      <c r="FB7" s="146" t="s">
        <v>55</v>
      </c>
      <c r="FC7" s="46">
        <v>467</v>
      </c>
      <c r="FD7" s="146" t="s">
        <v>55</v>
      </c>
      <c r="FE7" s="49">
        <v>597</v>
      </c>
      <c r="FF7" s="146" t="s">
        <v>55</v>
      </c>
      <c r="FG7" s="49">
        <v>725</v>
      </c>
      <c r="FH7" s="146" t="s">
        <v>55</v>
      </c>
      <c r="FI7" s="49">
        <v>852</v>
      </c>
      <c r="FJ7" s="146" t="s">
        <v>55</v>
      </c>
      <c r="FK7" s="49">
        <v>980</v>
      </c>
      <c r="FL7" s="146" t="s">
        <v>56</v>
      </c>
      <c r="FM7" s="49">
        <v>106</v>
      </c>
      <c r="FN7" s="146" t="s">
        <v>56</v>
      </c>
      <c r="FO7" s="46">
        <v>234</v>
      </c>
      <c r="FP7" s="146" t="s">
        <v>56</v>
      </c>
      <c r="FQ7" s="49">
        <v>360</v>
      </c>
      <c r="FR7" s="146" t="s">
        <v>56</v>
      </c>
      <c r="FS7" s="49">
        <v>487</v>
      </c>
      <c r="FT7" s="146" t="s">
        <v>56</v>
      </c>
      <c r="FU7" s="49">
        <v>614</v>
      </c>
      <c r="FV7" s="146" t="s">
        <v>56</v>
      </c>
      <c r="FW7" s="49">
        <v>742</v>
      </c>
      <c r="FX7" s="146" t="s">
        <v>56</v>
      </c>
      <c r="FY7" s="49">
        <v>872</v>
      </c>
      <c r="FZ7" s="146"/>
      <c r="GA7" s="46">
        <v>0.98002</v>
      </c>
      <c r="GB7" s="146" t="s">
        <v>57</v>
      </c>
      <c r="GC7" s="49">
        <v>133</v>
      </c>
      <c r="GD7" s="146" t="s">
        <v>57</v>
      </c>
      <c r="GE7" s="49">
        <v>266</v>
      </c>
      <c r="GF7" s="146" t="s">
        <v>57</v>
      </c>
      <c r="GG7" s="49">
        <v>401</v>
      </c>
      <c r="GH7" s="146" t="s">
        <v>57</v>
      </c>
      <c r="GI7" s="49">
        <v>538</v>
      </c>
      <c r="GJ7" s="146" t="s">
        <v>57</v>
      </c>
      <c r="GK7" s="49">
        <v>676</v>
      </c>
      <c r="GL7" s="146" t="s">
        <v>57</v>
      </c>
      <c r="GM7" s="46">
        <v>817</v>
      </c>
      <c r="GN7" s="146" t="s">
        <v>57</v>
      </c>
      <c r="GO7" s="49">
        <v>960</v>
      </c>
      <c r="GP7" s="146" t="s">
        <v>58</v>
      </c>
      <c r="GQ7" s="49">
        <v>106</v>
      </c>
      <c r="GR7" s="146" t="s">
        <v>58</v>
      </c>
      <c r="GS7" s="49">
        <v>255</v>
      </c>
      <c r="GT7" s="146" t="s">
        <v>58</v>
      </c>
      <c r="GU7" s="49">
        <v>406</v>
      </c>
      <c r="GW7" s="164" t="s">
        <v>6</v>
      </c>
      <c r="GX7" s="680" t="s">
        <v>82</v>
      </c>
      <c r="GY7" s="680"/>
      <c r="GZ7" s="680"/>
      <c r="HA7" s="680"/>
      <c r="HB7" s="163" t="s">
        <v>83</v>
      </c>
      <c r="HC7" s="13"/>
      <c r="HD7" s="161">
        <v>785000</v>
      </c>
      <c r="HE7" s="162">
        <v>5</v>
      </c>
    </row>
    <row r="8" spans="1:213" ht="15" x14ac:dyDescent="0.25">
      <c r="A8" s="60">
        <v>34</v>
      </c>
      <c r="B8" s="119">
        <v>0.77</v>
      </c>
      <c r="C8" s="120">
        <v>734</v>
      </c>
      <c r="D8" s="124">
        <v>0.78</v>
      </c>
      <c r="E8" s="120">
        <v>219</v>
      </c>
      <c r="F8" s="124">
        <v>0.78</v>
      </c>
      <c r="G8" s="120">
        <v>676</v>
      </c>
      <c r="H8" s="119">
        <v>0.79</v>
      </c>
      <c r="I8" s="120">
        <v>108</v>
      </c>
      <c r="J8" s="125">
        <v>0.79</v>
      </c>
      <c r="K8" s="123">
        <v>519</v>
      </c>
      <c r="L8" s="125">
        <v>0.79</v>
      </c>
      <c r="M8" s="123">
        <v>912</v>
      </c>
      <c r="N8" s="124" t="s">
        <v>18</v>
      </c>
      <c r="O8" s="126">
        <v>292</v>
      </c>
      <c r="P8" s="124" t="s">
        <v>18</v>
      </c>
      <c r="Q8" s="127">
        <v>657</v>
      </c>
      <c r="R8" s="128"/>
      <c r="S8" s="126">
        <v>0.81010000000000004</v>
      </c>
      <c r="T8" s="128">
        <v>0.81</v>
      </c>
      <c r="U8" s="127">
        <v>354</v>
      </c>
      <c r="V8" s="128">
        <v>0.81</v>
      </c>
      <c r="W8" s="126">
        <v>689</v>
      </c>
      <c r="X8" s="128"/>
      <c r="Y8" s="127">
        <v>0.82016999999999995</v>
      </c>
      <c r="Z8" s="128">
        <v>0.82</v>
      </c>
      <c r="AA8" s="126">
        <v>337</v>
      </c>
      <c r="AB8" s="128">
        <v>0.82</v>
      </c>
      <c r="AC8" s="127">
        <v>652</v>
      </c>
      <c r="AD8" s="128">
        <v>0.82</v>
      </c>
      <c r="AE8" s="127">
        <v>961</v>
      </c>
      <c r="AF8" s="128">
        <v>0.83</v>
      </c>
      <c r="AG8" s="127">
        <v>267</v>
      </c>
      <c r="AH8" s="128">
        <v>0.83</v>
      </c>
      <c r="AI8" s="127">
        <v>568</v>
      </c>
      <c r="AJ8" s="48">
        <v>0.83</v>
      </c>
      <c r="AK8" s="49">
        <v>863</v>
      </c>
      <c r="AL8" s="48">
        <v>0.84</v>
      </c>
      <c r="AM8" s="46">
        <v>153</v>
      </c>
      <c r="AN8" s="48">
        <v>0.84</v>
      </c>
      <c r="AO8" s="49">
        <v>439</v>
      </c>
      <c r="AP8" s="48">
        <v>0.84</v>
      </c>
      <c r="AQ8" s="49">
        <v>720</v>
      </c>
      <c r="AR8" s="48">
        <v>0.84</v>
      </c>
      <c r="AS8" s="49">
        <v>998</v>
      </c>
      <c r="AT8" s="48">
        <v>0.85</v>
      </c>
      <c r="AU8" s="49">
        <v>273</v>
      </c>
      <c r="AV8" s="48">
        <v>0.85</v>
      </c>
      <c r="AW8" s="49">
        <v>545</v>
      </c>
      <c r="AX8" s="48">
        <v>0.85</v>
      </c>
      <c r="AY8" s="46">
        <v>813</v>
      </c>
      <c r="AZ8" s="49"/>
      <c r="BA8" s="49">
        <v>0.86079000000000006</v>
      </c>
      <c r="BB8" s="48">
        <v>0.86</v>
      </c>
      <c r="BC8" s="49">
        <v>342</v>
      </c>
      <c r="BD8" s="48">
        <v>0.86</v>
      </c>
      <c r="BE8" s="49">
        <v>603</v>
      </c>
      <c r="BF8" s="48">
        <v>0.86</v>
      </c>
      <c r="BG8" s="49">
        <v>861</v>
      </c>
      <c r="BH8" s="48">
        <v>0.87</v>
      </c>
      <c r="BI8" s="49">
        <v>116</v>
      </c>
      <c r="BJ8" s="48">
        <v>0.87</v>
      </c>
      <c r="BK8" s="46">
        <v>369</v>
      </c>
      <c r="BL8" s="48">
        <v>0.87</v>
      </c>
      <c r="BM8" s="49">
        <v>620</v>
      </c>
      <c r="BN8" s="48">
        <v>0.87</v>
      </c>
      <c r="BO8" s="49">
        <v>868</v>
      </c>
      <c r="BP8" s="48">
        <v>0.88</v>
      </c>
      <c r="BQ8" s="49">
        <v>114</v>
      </c>
      <c r="BR8" s="48">
        <v>0.88</v>
      </c>
      <c r="BS8" s="49">
        <v>358</v>
      </c>
      <c r="BT8" s="48">
        <v>0.88</v>
      </c>
      <c r="BU8" s="49">
        <v>599</v>
      </c>
      <c r="BV8" s="48">
        <v>0.88</v>
      </c>
      <c r="BW8" s="46">
        <v>838</v>
      </c>
      <c r="BX8" s="48"/>
      <c r="BY8" s="49">
        <v>0.89075000000000004</v>
      </c>
      <c r="BZ8" s="48">
        <v>0.89</v>
      </c>
      <c r="CA8" s="49">
        <v>310</v>
      </c>
      <c r="CB8" s="48">
        <v>0.89</v>
      </c>
      <c r="CC8" s="49">
        <v>542</v>
      </c>
      <c r="CD8" s="48">
        <v>0.89</v>
      </c>
      <c r="CE8" s="49">
        <v>773</v>
      </c>
      <c r="CF8" s="49"/>
      <c r="CG8" s="49">
        <v>0.90002000000000004</v>
      </c>
      <c r="CH8" s="146" t="s">
        <v>49</v>
      </c>
      <c r="CI8" s="46">
        <v>229</v>
      </c>
      <c r="CJ8" s="146" t="s">
        <v>49</v>
      </c>
      <c r="CK8" s="49">
        <v>449</v>
      </c>
      <c r="CL8" s="146" t="s">
        <v>49</v>
      </c>
      <c r="CM8" s="49">
        <v>666</v>
      </c>
      <c r="CN8" s="146" t="s">
        <v>49</v>
      </c>
      <c r="CO8" s="49">
        <v>883</v>
      </c>
      <c r="CP8" s="146" t="s">
        <v>61</v>
      </c>
      <c r="CQ8" s="49">
        <v>97</v>
      </c>
      <c r="CR8" s="146" t="s">
        <v>50</v>
      </c>
      <c r="CS8" s="49">
        <v>311</v>
      </c>
      <c r="CT8" s="146" t="s">
        <v>50</v>
      </c>
      <c r="CU8" s="46">
        <v>523</v>
      </c>
      <c r="CV8" s="146" t="s">
        <v>50</v>
      </c>
      <c r="CW8" s="49">
        <v>731</v>
      </c>
      <c r="CX8" s="146" t="s">
        <v>50</v>
      </c>
      <c r="CY8" s="49">
        <v>937</v>
      </c>
      <c r="CZ8" s="146" t="s">
        <v>51</v>
      </c>
      <c r="DA8" s="49">
        <v>140</v>
      </c>
      <c r="DB8" s="146" t="s">
        <v>51</v>
      </c>
      <c r="DC8" s="49">
        <v>342</v>
      </c>
      <c r="DD8" s="146" t="s">
        <v>51</v>
      </c>
      <c r="DE8" s="49">
        <v>540</v>
      </c>
      <c r="DF8" s="146" t="s">
        <v>51</v>
      </c>
      <c r="DG8" s="46">
        <v>735</v>
      </c>
      <c r="DH8" s="146" t="s">
        <v>51</v>
      </c>
      <c r="DI8" s="49">
        <v>928</v>
      </c>
      <c r="DJ8" s="146" t="s">
        <v>52</v>
      </c>
      <c r="DK8" s="49">
        <v>117</v>
      </c>
      <c r="DL8" s="146" t="s">
        <v>52</v>
      </c>
      <c r="DM8" s="49">
        <v>304</v>
      </c>
      <c r="DN8" s="146" t="s">
        <v>52</v>
      </c>
      <c r="DO8" s="49">
        <v>486</v>
      </c>
      <c r="DP8" s="146" t="s">
        <v>52</v>
      </c>
      <c r="DQ8" s="49">
        <v>667</v>
      </c>
      <c r="DR8" s="146" t="s">
        <v>52</v>
      </c>
      <c r="DS8" s="46">
        <v>844</v>
      </c>
      <c r="DT8" s="146"/>
      <c r="DU8" s="49">
        <v>0.94016999999999995</v>
      </c>
      <c r="DV8" s="146" t="s">
        <v>53</v>
      </c>
      <c r="DW8" s="49">
        <v>186</v>
      </c>
      <c r="DX8" s="146" t="s">
        <v>53</v>
      </c>
      <c r="DY8" s="49">
        <v>353</v>
      </c>
      <c r="DZ8" s="146" t="s">
        <v>53</v>
      </c>
      <c r="EA8" s="49">
        <v>517</v>
      </c>
      <c r="EB8" s="146" t="s">
        <v>53</v>
      </c>
      <c r="EC8" s="49">
        <v>678</v>
      </c>
      <c r="ED8" s="146" t="s">
        <v>53</v>
      </c>
      <c r="EE8" s="46">
        <v>835</v>
      </c>
      <c r="EF8" s="146" t="s">
        <v>53</v>
      </c>
      <c r="EG8" s="49">
        <v>990</v>
      </c>
      <c r="EH8" s="146" t="s">
        <v>54</v>
      </c>
      <c r="EI8" s="49">
        <v>141</v>
      </c>
      <c r="EJ8" s="146" t="s">
        <v>54</v>
      </c>
      <c r="EK8" s="49">
        <v>289</v>
      </c>
      <c r="EL8" s="146" t="s">
        <v>54</v>
      </c>
      <c r="EM8" s="49">
        <v>435</v>
      </c>
      <c r="EN8" s="146" t="s">
        <v>54</v>
      </c>
      <c r="EO8" s="49">
        <v>578</v>
      </c>
      <c r="EP8" s="146" t="s">
        <v>54</v>
      </c>
      <c r="EQ8" s="54">
        <v>718</v>
      </c>
      <c r="ER8" s="146" t="s">
        <v>54</v>
      </c>
      <c r="ES8" s="49">
        <v>857</v>
      </c>
      <c r="ET8" s="146" t="s">
        <v>54</v>
      </c>
      <c r="EU8" s="49">
        <v>994</v>
      </c>
      <c r="EV8" s="146" t="s">
        <v>55</v>
      </c>
      <c r="EW8" s="49">
        <v>127</v>
      </c>
      <c r="EX8" s="146" t="s">
        <v>55</v>
      </c>
      <c r="EY8" s="49">
        <v>258</v>
      </c>
      <c r="EZ8" s="146" t="s">
        <v>55</v>
      </c>
      <c r="FA8" s="49">
        <v>389</v>
      </c>
      <c r="FB8" s="146" t="s">
        <v>55</v>
      </c>
      <c r="FC8" s="46">
        <v>518</v>
      </c>
      <c r="FD8" s="146" t="s">
        <v>55</v>
      </c>
      <c r="FE8" s="49">
        <v>646</v>
      </c>
      <c r="FF8" s="146" t="s">
        <v>55</v>
      </c>
      <c r="FG8" s="49">
        <v>773</v>
      </c>
      <c r="FH8" s="146" t="s">
        <v>55</v>
      </c>
      <c r="FI8" s="49">
        <v>899</v>
      </c>
      <c r="FJ8" s="146"/>
      <c r="FK8" s="49">
        <v>0.97026000000000001</v>
      </c>
      <c r="FL8" s="146" t="s">
        <v>56</v>
      </c>
      <c r="FM8" s="49">
        <v>151</v>
      </c>
      <c r="FN8" s="146" t="s">
        <v>56</v>
      </c>
      <c r="FO8" s="46">
        <v>277</v>
      </c>
      <c r="FP8" s="146" t="s">
        <v>56</v>
      </c>
      <c r="FQ8" s="49">
        <v>402</v>
      </c>
      <c r="FR8" s="146" t="s">
        <v>56</v>
      </c>
      <c r="FS8" s="49">
        <v>528</v>
      </c>
      <c r="FT8" s="146" t="s">
        <v>56</v>
      </c>
      <c r="FU8" s="49">
        <v>654</v>
      </c>
      <c r="FV8" s="146" t="s">
        <v>56</v>
      </c>
      <c r="FW8" s="49">
        <v>781</v>
      </c>
      <c r="FX8" s="146" t="s">
        <v>56</v>
      </c>
      <c r="FY8" s="49">
        <v>910</v>
      </c>
      <c r="FZ8" s="146" t="s">
        <v>70</v>
      </c>
      <c r="GA8" s="46">
        <v>40</v>
      </c>
      <c r="GB8" s="146" t="s">
        <v>57</v>
      </c>
      <c r="GC8" s="49">
        <v>170</v>
      </c>
      <c r="GD8" s="146" t="s">
        <v>57</v>
      </c>
      <c r="GE8" s="49">
        <v>303</v>
      </c>
      <c r="GF8" s="146" t="s">
        <v>57</v>
      </c>
      <c r="GG8" s="49">
        <v>437</v>
      </c>
      <c r="GH8" s="146" t="s">
        <v>57</v>
      </c>
      <c r="GI8" s="49">
        <v>573</v>
      </c>
      <c r="GJ8" s="146" t="s">
        <v>57</v>
      </c>
      <c r="GK8" s="49">
        <v>711</v>
      </c>
      <c r="GL8" s="146" t="s">
        <v>57</v>
      </c>
      <c r="GM8" s="46">
        <v>852</v>
      </c>
      <c r="GN8" s="146" t="s">
        <v>57</v>
      </c>
      <c r="GO8" s="49">
        <v>995</v>
      </c>
      <c r="GP8" s="146" t="s">
        <v>58</v>
      </c>
      <c r="GQ8" s="49">
        <v>140</v>
      </c>
      <c r="GR8" s="146" t="s">
        <v>58</v>
      </c>
      <c r="GS8" s="49">
        <v>289</v>
      </c>
      <c r="GT8" s="146" t="s">
        <v>58</v>
      </c>
      <c r="GU8" s="49">
        <v>440</v>
      </c>
      <c r="GW8" s="160" t="s">
        <v>7</v>
      </c>
      <c r="GX8" s="680" t="s">
        <v>84</v>
      </c>
      <c r="GY8" s="680"/>
      <c r="GZ8" s="680"/>
      <c r="HA8" s="680"/>
      <c r="HB8" s="155" t="s">
        <v>85</v>
      </c>
      <c r="HC8" s="155"/>
      <c r="HD8" s="161">
        <v>803000</v>
      </c>
      <c r="HE8" s="162">
        <v>6</v>
      </c>
    </row>
    <row r="9" spans="1:213" ht="15" x14ac:dyDescent="0.25">
      <c r="A9" s="60">
        <v>33</v>
      </c>
      <c r="B9" s="119">
        <v>0.77</v>
      </c>
      <c r="C9" s="120">
        <v>821</v>
      </c>
      <c r="D9" s="124">
        <v>0.78</v>
      </c>
      <c r="E9" s="120">
        <v>307</v>
      </c>
      <c r="F9" s="124">
        <v>0.78</v>
      </c>
      <c r="G9" s="120">
        <v>763</v>
      </c>
      <c r="H9" s="119">
        <v>0.79</v>
      </c>
      <c r="I9" s="120">
        <v>194</v>
      </c>
      <c r="J9" s="125">
        <v>0.79</v>
      </c>
      <c r="K9" s="123">
        <v>606</v>
      </c>
      <c r="L9" s="125">
        <v>0.79</v>
      </c>
      <c r="M9" s="123">
        <v>998</v>
      </c>
      <c r="N9" s="124" t="s">
        <v>18</v>
      </c>
      <c r="O9" s="126">
        <v>378</v>
      </c>
      <c r="P9" s="124" t="s">
        <v>18</v>
      </c>
      <c r="Q9" s="127">
        <v>743</v>
      </c>
      <c r="R9" s="128">
        <v>0.81</v>
      </c>
      <c r="S9" s="126">
        <v>96</v>
      </c>
      <c r="T9" s="128">
        <v>0.81</v>
      </c>
      <c r="U9" s="127">
        <v>440</v>
      </c>
      <c r="V9" s="128">
        <v>0.81</v>
      </c>
      <c r="W9" s="126">
        <v>775</v>
      </c>
      <c r="X9" s="128">
        <v>0.82</v>
      </c>
      <c r="Y9" s="127">
        <v>103</v>
      </c>
      <c r="Z9" s="128">
        <v>0.82</v>
      </c>
      <c r="AA9" s="126">
        <v>425</v>
      </c>
      <c r="AB9" s="128">
        <v>0.82</v>
      </c>
      <c r="AC9" s="127">
        <v>740</v>
      </c>
      <c r="AD9" s="128"/>
      <c r="AE9" s="127">
        <v>0.83048999999999995</v>
      </c>
      <c r="AF9" s="128">
        <v>0.83</v>
      </c>
      <c r="AG9" s="127">
        <v>354</v>
      </c>
      <c r="AH9" s="128">
        <v>0.83</v>
      </c>
      <c r="AI9" s="127">
        <v>654</v>
      </c>
      <c r="AJ9" s="48">
        <v>0.83</v>
      </c>
      <c r="AK9" s="49">
        <v>949</v>
      </c>
      <c r="AL9" s="48">
        <v>0.84</v>
      </c>
      <c r="AM9" s="46">
        <v>239</v>
      </c>
      <c r="AN9" s="48">
        <v>0.84</v>
      </c>
      <c r="AO9" s="49">
        <v>525</v>
      </c>
      <c r="AP9" s="48">
        <v>0.84</v>
      </c>
      <c r="AQ9" s="49">
        <v>807</v>
      </c>
      <c r="AR9" s="48"/>
      <c r="AS9" s="49">
        <v>0.85085</v>
      </c>
      <c r="AT9" s="48">
        <v>0.85</v>
      </c>
      <c r="AU9" s="49">
        <v>361</v>
      </c>
      <c r="AV9" s="48">
        <v>0.85</v>
      </c>
      <c r="AW9" s="49">
        <v>633</v>
      </c>
      <c r="AX9" s="48">
        <v>0.85</v>
      </c>
      <c r="AY9" s="46">
        <v>901</v>
      </c>
      <c r="AZ9" s="48">
        <v>0.86</v>
      </c>
      <c r="BA9" s="49">
        <v>167</v>
      </c>
      <c r="BB9" s="48">
        <v>0.86</v>
      </c>
      <c r="BC9" s="49">
        <v>430</v>
      </c>
      <c r="BD9" s="48">
        <v>0.86</v>
      </c>
      <c r="BE9" s="49">
        <v>690</v>
      </c>
      <c r="BF9" s="48">
        <v>0.86</v>
      </c>
      <c r="BG9" s="49">
        <v>948</v>
      </c>
      <c r="BH9" s="48">
        <v>0.87</v>
      </c>
      <c r="BI9" s="49">
        <v>203</v>
      </c>
      <c r="BJ9" s="48">
        <v>0.87</v>
      </c>
      <c r="BK9" s="46">
        <v>456</v>
      </c>
      <c r="BL9" s="48">
        <v>0.87</v>
      </c>
      <c r="BM9" s="49">
        <v>706</v>
      </c>
      <c r="BN9" s="48">
        <v>0.87</v>
      </c>
      <c r="BO9" s="49">
        <v>954</v>
      </c>
      <c r="BP9" s="48">
        <v>0.88</v>
      </c>
      <c r="BQ9" s="49">
        <v>199</v>
      </c>
      <c r="BR9" s="48">
        <v>0.88</v>
      </c>
      <c r="BS9" s="49">
        <v>442</v>
      </c>
      <c r="BT9" s="48">
        <v>0.88</v>
      </c>
      <c r="BU9" s="49">
        <v>684</v>
      </c>
      <c r="BV9" s="48">
        <v>0.88</v>
      </c>
      <c r="BW9" s="46">
        <v>922</v>
      </c>
      <c r="BX9" s="48">
        <v>0.89</v>
      </c>
      <c r="BY9" s="49">
        <v>159</v>
      </c>
      <c r="BZ9" s="48">
        <v>0.89</v>
      </c>
      <c r="CA9" s="49">
        <v>393</v>
      </c>
      <c r="CB9" s="48">
        <v>0.89</v>
      </c>
      <c r="CC9" s="49">
        <v>626</v>
      </c>
      <c r="CD9" s="48">
        <v>0.89</v>
      </c>
      <c r="CE9" s="49">
        <v>856</v>
      </c>
      <c r="CF9" s="146" t="s">
        <v>49</v>
      </c>
      <c r="CG9" s="49">
        <v>84</v>
      </c>
      <c r="CH9" s="146" t="s">
        <v>49</v>
      </c>
      <c r="CI9" s="46">
        <v>311</v>
      </c>
      <c r="CJ9" s="146" t="s">
        <v>49</v>
      </c>
      <c r="CK9" s="49">
        <v>531</v>
      </c>
      <c r="CL9" s="146" t="s">
        <v>49</v>
      </c>
      <c r="CM9" s="49">
        <v>748</v>
      </c>
      <c r="CN9" s="146" t="s">
        <v>49</v>
      </c>
      <c r="CO9" s="49">
        <v>964</v>
      </c>
      <c r="CP9" s="146" t="s">
        <v>50</v>
      </c>
      <c r="CQ9" s="49">
        <v>178</v>
      </c>
      <c r="CR9" s="146" t="s">
        <v>50</v>
      </c>
      <c r="CS9" s="49">
        <v>391</v>
      </c>
      <c r="CT9" s="146" t="s">
        <v>50</v>
      </c>
      <c r="CU9" s="46">
        <v>603</v>
      </c>
      <c r="CV9" s="146" t="s">
        <v>50</v>
      </c>
      <c r="CW9" s="49">
        <v>810</v>
      </c>
      <c r="CX9" s="146"/>
      <c r="CY9" s="49">
        <v>0.92015000000000002</v>
      </c>
      <c r="CZ9" s="146" t="s">
        <v>51</v>
      </c>
      <c r="DA9" s="49">
        <v>218</v>
      </c>
      <c r="DB9" s="146" t="s">
        <v>51</v>
      </c>
      <c r="DC9" s="49">
        <v>419</v>
      </c>
      <c r="DD9" s="146" t="s">
        <v>51</v>
      </c>
      <c r="DE9" s="49">
        <v>616</v>
      </c>
      <c r="DF9" s="146" t="s">
        <v>51</v>
      </c>
      <c r="DG9" s="46">
        <v>811</v>
      </c>
      <c r="DH9" s="146"/>
      <c r="DI9" s="49">
        <v>0.93003000000000002</v>
      </c>
      <c r="DJ9" s="146" t="s">
        <v>52</v>
      </c>
      <c r="DK9" s="49">
        <v>192</v>
      </c>
      <c r="DL9" s="146" t="s">
        <v>52</v>
      </c>
      <c r="DM9" s="49">
        <v>378</v>
      </c>
      <c r="DN9" s="146" t="s">
        <v>52</v>
      </c>
      <c r="DO9" s="49">
        <v>559</v>
      </c>
      <c r="DP9" s="146" t="s">
        <v>52</v>
      </c>
      <c r="DQ9" s="49">
        <v>739</v>
      </c>
      <c r="DR9" s="146" t="s">
        <v>52</v>
      </c>
      <c r="DS9" s="46">
        <v>915</v>
      </c>
      <c r="DT9" s="146" t="s">
        <v>64</v>
      </c>
      <c r="DU9" s="49">
        <v>87</v>
      </c>
      <c r="DV9" s="146" t="s">
        <v>53</v>
      </c>
      <c r="DW9" s="49">
        <v>256</v>
      </c>
      <c r="DX9" s="146" t="s">
        <v>53</v>
      </c>
      <c r="DY9" s="49">
        <v>422</v>
      </c>
      <c r="DZ9" s="146" t="s">
        <v>53</v>
      </c>
      <c r="EA9" s="49">
        <v>584</v>
      </c>
      <c r="EB9" s="146" t="s">
        <v>53</v>
      </c>
      <c r="EC9" s="49">
        <v>744</v>
      </c>
      <c r="ED9" s="146" t="s">
        <v>53</v>
      </c>
      <c r="EE9" s="46">
        <v>901</v>
      </c>
      <c r="EF9" s="146"/>
      <c r="EG9" s="49">
        <v>0.95054000000000005</v>
      </c>
      <c r="EH9" s="146" t="s">
        <v>54</v>
      </c>
      <c r="EI9" s="49">
        <v>204</v>
      </c>
      <c r="EJ9" s="146" t="s">
        <v>54</v>
      </c>
      <c r="EK9" s="49">
        <v>351</v>
      </c>
      <c r="EL9" s="146" t="s">
        <v>54</v>
      </c>
      <c r="EM9" s="49">
        <v>495</v>
      </c>
      <c r="EN9" s="146" t="s">
        <v>54</v>
      </c>
      <c r="EO9" s="49">
        <v>637</v>
      </c>
      <c r="EP9" s="146" t="s">
        <v>54</v>
      </c>
      <c r="EQ9" s="54">
        <v>776</v>
      </c>
      <c r="ER9" s="146" t="s">
        <v>54</v>
      </c>
      <c r="ES9" s="49">
        <v>913</v>
      </c>
      <c r="ET9" s="146"/>
      <c r="EU9" s="49">
        <v>0.96048</v>
      </c>
      <c r="EV9" s="146" t="s">
        <v>55</v>
      </c>
      <c r="EW9" s="49">
        <v>180</v>
      </c>
      <c r="EX9" s="146" t="s">
        <v>55</v>
      </c>
      <c r="EY9" s="49">
        <v>311</v>
      </c>
      <c r="EZ9" s="146" t="s">
        <v>55</v>
      </c>
      <c r="FA9" s="49">
        <v>440</v>
      </c>
      <c r="FB9" s="146" t="s">
        <v>55</v>
      </c>
      <c r="FC9" s="46">
        <v>568</v>
      </c>
      <c r="FD9" s="146" t="s">
        <v>55</v>
      </c>
      <c r="FE9" s="49">
        <v>694</v>
      </c>
      <c r="FF9" s="146" t="s">
        <v>55</v>
      </c>
      <c r="FG9" s="49">
        <v>820</v>
      </c>
      <c r="FH9" s="146" t="s">
        <v>55</v>
      </c>
      <c r="FI9" s="49">
        <v>945</v>
      </c>
      <c r="FJ9" s="146" t="s">
        <v>69</v>
      </c>
      <c r="FK9" s="49">
        <v>69</v>
      </c>
      <c r="FL9" s="146" t="s">
        <v>56</v>
      </c>
      <c r="FM9" s="49">
        <v>194</v>
      </c>
      <c r="FN9" s="146" t="s">
        <v>56</v>
      </c>
      <c r="FO9" s="46">
        <v>319</v>
      </c>
      <c r="FP9" s="146" t="s">
        <v>56</v>
      </c>
      <c r="FQ9" s="49">
        <v>443</v>
      </c>
      <c r="FR9" s="146" t="s">
        <v>56</v>
      </c>
      <c r="FS9" s="49">
        <v>568</v>
      </c>
      <c r="FT9" s="146" t="s">
        <v>56</v>
      </c>
      <c r="FU9" s="49">
        <v>694</v>
      </c>
      <c r="FV9" s="146" t="s">
        <v>56</v>
      </c>
      <c r="FW9" s="49">
        <v>820</v>
      </c>
      <c r="FX9" s="146" t="s">
        <v>56</v>
      </c>
      <c r="FY9" s="49">
        <v>948</v>
      </c>
      <c r="FZ9" s="146" t="s">
        <v>70</v>
      </c>
      <c r="GA9" s="46">
        <v>77</v>
      </c>
      <c r="GB9" s="146" t="s">
        <v>57</v>
      </c>
      <c r="GC9" s="49">
        <v>207</v>
      </c>
      <c r="GD9" s="146" t="s">
        <v>57</v>
      </c>
      <c r="GE9" s="49">
        <v>339</v>
      </c>
      <c r="GF9" s="146" t="s">
        <v>57</v>
      </c>
      <c r="GG9" s="49">
        <v>472</v>
      </c>
      <c r="GH9" s="146" t="s">
        <v>57</v>
      </c>
      <c r="GI9" s="49">
        <v>608</v>
      </c>
      <c r="GJ9" s="146" t="s">
        <v>57</v>
      </c>
      <c r="GK9" s="49">
        <v>746</v>
      </c>
      <c r="GL9" s="146" t="s">
        <v>57</v>
      </c>
      <c r="GM9" s="46">
        <v>886</v>
      </c>
      <c r="GN9" s="146"/>
      <c r="GO9" s="49">
        <v>0.99029</v>
      </c>
      <c r="GP9" s="146" t="s">
        <v>58</v>
      </c>
      <c r="GQ9" s="49">
        <v>174</v>
      </c>
      <c r="GR9" s="146" t="s">
        <v>58</v>
      </c>
      <c r="GS9" s="49">
        <v>322</v>
      </c>
      <c r="GT9" s="146" t="s">
        <v>58</v>
      </c>
      <c r="GU9" s="49">
        <v>473</v>
      </c>
      <c r="GW9" s="160" t="s">
        <v>0</v>
      </c>
      <c r="GX9" s="680" t="s">
        <v>86</v>
      </c>
      <c r="GY9" s="680"/>
      <c r="GZ9" s="680"/>
      <c r="HA9" s="680"/>
      <c r="HB9" s="155" t="s">
        <v>87</v>
      </c>
      <c r="HC9" s="155"/>
      <c r="HD9" s="161">
        <v>801800</v>
      </c>
      <c r="HE9" s="162">
        <v>7</v>
      </c>
    </row>
    <row r="10" spans="1:213" ht="15" x14ac:dyDescent="0.25">
      <c r="A10" s="60">
        <v>32</v>
      </c>
      <c r="B10" s="119">
        <v>0.77</v>
      </c>
      <c r="C10" s="120">
        <v>908</v>
      </c>
      <c r="D10" s="124">
        <v>0.78</v>
      </c>
      <c r="E10" s="120">
        <v>394</v>
      </c>
      <c r="F10" s="124">
        <v>0.78</v>
      </c>
      <c r="G10" s="120">
        <v>850</v>
      </c>
      <c r="H10" s="119">
        <v>0.79</v>
      </c>
      <c r="I10" s="120">
        <v>281</v>
      </c>
      <c r="J10" s="125">
        <v>0.79</v>
      </c>
      <c r="K10" s="123">
        <v>692</v>
      </c>
      <c r="L10" s="125"/>
      <c r="M10" s="123">
        <v>0.80084999999999995</v>
      </c>
      <c r="N10" s="124" t="s">
        <v>18</v>
      </c>
      <c r="O10" s="126">
        <v>464</v>
      </c>
      <c r="P10" s="124" t="s">
        <v>18</v>
      </c>
      <c r="Q10" s="127">
        <v>829</v>
      </c>
      <c r="R10" s="128">
        <v>0.81</v>
      </c>
      <c r="S10" s="126">
        <v>183</v>
      </c>
      <c r="T10" s="128">
        <v>0.81</v>
      </c>
      <c r="U10" s="127">
        <v>527</v>
      </c>
      <c r="V10" s="128">
        <v>0.81</v>
      </c>
      <c r="W10" s="126">
        <v>862</v>
      </c>
      <c r="X10" s="128">
        <v>0.82</v>
      </c>
      <c r="Y10" s="127">
        <v>190</v>
      </c>
      <c r="Z10" s="128">
        <v>0.82</v>
      </c>
      <c r="AA10" s="126">
        <v>512</v>
      </c>
      <c r="AB10" s="128">
        <v>0.82</v>
      </c>
      <c r="AC10" s="127">
        <v>827</v>
      </c>
      <c r="AD10" s="128">
        <v>0.83</v>
      </c>
      <c r="AE10" s="127">
        <v>136</v>
      </c>
      <c r="AF10" s="128">
        <v>0.83</v>
      </c>
      <c r="AG10" s="127">
        <v>440</v>
      </c>
      <c r="AH10" s="128">
        <v>0.83</v>
      </c>
      <c r="AI10" s="127">
        <v>740</v>
      </c>
      <c r="AJ10" s="48"/>
      <c r="AK10" s="49">
        <v>0.84035000000000004</v>
      </c>
      <c r="AL10" s="48">
        <v>0.84</v>
      </c>
      <c r="AM10" s="46">
        <v>325</v>
      </c>
      <c r="AN10" s="48">
        <v>0.84</v>
      </c>
      <c r="AO10" s="49">
        <v>612</v>
      </c>
      <c r="AP10" s="48">
        <v>0.84</v>
      </c>
      <c r="AQ10" s="49">
        <v>893</v>
      </c>
      <c r="AR10" s="48">
        <v>0.85</v>
      </c>
      <c r="AS10" s="49">
        <v>172</v>
      </c>
      <c r="AT10" s="48">
        <v>0.85</v>
      </c>
      <c r="AU10" s="49">
        <v>448</v>
      </c>
      <c r="AV10" s="48">
        <v>0.85</v>
      </c>
      <c r="AW10" s="49">
        <v>720</v>
      </c>
      <c r="AX10" s="48">
        <v>0.85</v>
      </c>
      <c r="AY10" s="46">
        <v>988</v>
      </c>
      <c r="AZ10" s="48">
        <v>0.86</v>
      </c>
      <c r="BA10" s="49">
        <v>254</v>
      </c>
      <c r="BB10" s="48">
        <v>0.86</v>
      </c>
      <c r="BC10" s="49">
        <v>517</v>
      </c>
      <c r="BD10" s="48">
        <v>0.86</v>
      </c>
      <c r="BE10" s="49">
        <v>777</v>
      </c>
      <c r="BF10" s="48"/>
      <c r="BG10" s="49">
        <v>0.87034999999999996</v>
      </c>
      <c r="BH10" s="48">
        <v>0.87</v>
      </c>
      <c r="BI10" s="49">
        <v>290</v>
      </c>
      <c r="BJ10" s="48">
        <v>0.87</v>
      </c>
      <c r="BK10" s="46">
        <v>542</v>
      </c>
      <c r="BL10" s="48">
        <v>0.87</v>
      </c>
      <c r="BM10" s="49">
        <v>791</v>
      </c>
      <c r="BN10" s="49"/>
      <c r="BO10" s="49">
        <v>0.88039000000000001</v>
      </c>
      <c r="BP10" s="48">
        <v>0.88</v>
      </c>
      <c r="BQ10" s="49">
        <v>284</v>
      </c>
      <c r="BR10" s="48">
        <v>0.88</v>
      </c>
      <c r="BS10" s="49">
        <v>527</v>
      </c>
      <c r="BT10" s="48">
        <v>0.88</v>
      </c>
      <c r="BU10" s="49">
        <v>768</v>
      </c>
      <c r="BV10" s="48"/>
      <c r="BW10" s="46">
        <v>0.89005999999999996</v>
      </c>
      <c r="BX10" s="48">
        <v>0.89</v>
      </c>
      <c r="BY10" s="49">
        <v>243</v>
      </c>
      <c r="BZ10" s="48">
        <v>0.89</v>
      </c>
      <c r="CA10" s="49">
        <v>477</v>
      </c>
      <c r="CB10" s="48">
        <v>0.89</v>
      </c>
      <c r="CC10" s="49">
        <v>709</v>
      </c>
      <c r="CD10" s="48">
        <v>0.89</v>
      </c>
      <c r="CE10" s="49">
        <v>939</v>
      </c>
      <c r="CF10" s="146" t="s">
        <v>49</v>
      </c>
      <c r="CG10" s="49">
        <v>167</v>
      </c>
      <c r="CH10" s="146" t="s">
        <v>49</v>
      </c>
      <c r="CI10" s="46">
        <v>392</v>
      </c>
      <c r="CJ10" s="146" t="s">
        <v>49</v>
      </c>
      <c r="CK10" s="49">
        <v>612</v>
      </c>
      <c r="CL10" s="146" t="s">
        <v>49</v>
      </c>
      <c r="CM10" s="49">
        <v>830</v>
      </c>
      <c r="CN10" s="146"/>
      <c r="CO10" s="49">
        <v>0.91044999999999998</v>
      </c>
      <c r="CP10" s="146" t="s">
        <v>50</v>
      </c>
      <c r="CQ10" s="49">
        <v>259</v>
      </c>
      <c r="CR10" s="146" t="s">
        <v>50</v>
      </c>
      <c r="CS10" s="49">
        <v>471</v>
      </c>
      <c r="CT10" s="146" t="s">
        <v>50</v>
      </c>
      <c r="CU10" s="46">
        <v>682</v>
      </c>
      <c r="CV10" s="146" t="s">
        <v>50</v>
      </c>
      <c r="CW10" s="49">
        <v>889</v>
      </c>
      <c r="CX10" s="146" t="s">
        <v>62</v>
      </c>
      <c r="CY10" s="49">
        <v>94</v>
      </c>
      <c r="CZ10" s="146" t="s">
        <v>51</v>
      </c>
      <c r="DA10" s="49">
        <v>296</v>
      </c>
      <c r="DB10" s="146" t="s">
        <v>51</v>
      </c>
      <c r="DC10" s="49">
        <v>495</v>
      </c>
      <c r="DD10" s="146" t="s">
        <v>51</v>
      </c>
      <c r="DE10" s="49">
        <v>692</v>
      </c>
      <c r="DF10" s="146" t="s">
        <v>51</v>
      </c>
      <c r="DG10" s="46">
        <v>886</v>
      </c>
      <c r="DH10" s="146" t="s">
        <v>63</v>
      </c>
      <c r="DI10" s="49">
        <v>77</v>
      </c>
      <c r="DJ10" s="146" t="s">
        <v>52</v>
      </c>
      <c r="DK10" s="49">
        <v>266</v>
      </c>
      <c r="DL10" s="146" t="s">
        <v>52</v>
      </c>
      <c r="DM10" s="49">
        <v>451</v>
      </c>
      <c r="DN10" s="146" t="s">
        <v>52</v>
      </c>
      <c r="DO10" s="49">
        <v>632</v>
      </c>
      <c r="DP10" s="146" t="s">
        <v>52</v>
      </c>
      <c r="DQ10" s="49">
        <v>810</v>
      </c>
      <c r="DR10" s="146" t="s">
        <v>52</v>
      </c>
      <c r="DS10" s="46">
        <v>986</v>
      </c>
      <c r="DT10" s="146" t="s">
        <v>53</v>
      </c>
      <c r="DU10" s="49">
        <v>157</v>
      </c>
      <c r="DV10" s="146" t="s">
        <v>53</v>
      </c>
      <c r="DW10" s="49">
        <v>324</v>
      </c>
      <c r="DX10" s="146" t="s">
        <v>53</v>
      </c>
      <c r="DY10" s="49">
        <v>489</v>
      </c>
      <c r="DZ10" s="146" t="s">
        <v>53</v>
      </c>
      <c r="EA10" s="49">
        <v>651</v>
      </c>
      <c r="EB10" s="146" t="s">
        <v>53</v>
      </c>
      <c r="EC10" s="49">
        <v>810</v>
      </c>
      <c r="ED10" s="146" t="s">
        <v>53</v>
      </c>
      <c r="EE10" s="46">
        <v>965</v>
      </c>
      <c r="EF10" s="146" t="s">
        <v>54</v>
      </c>
      <c r="EG10" s="49">
        <v>117</v>
      </c>
      <c r="EH10" s="146" t="s">
        <v>54</v>
      </c>
      <c r="EI10" s="49">
        <v>266</v>
      </c>
      <c r="EJ10" s="146" t="s">
        <v>54</v>
      </c>
      <c r="EK10" s="49">
        <v>412</v>
      </c>
      <c r="EL10" s="146" t="s">
        <v>54</v>
      </c>
      <c r="EM10" s="49">
        <v>555</v>
      </c>
      <c r="EN10" s="146" t="s">
        <v>54</v>
      </c>
      <c r="EO10" s="49">
        <v>695</v>
      </c>
      <c r="EP10" s="146" t="s">
        <v>54</v>
      </c>
      <c r="EQ10" s="54">
        <v>833</v>
      </c>
      <c r="ER10" s="146" t="s">
        <v>54</v>
      </c>
      <c r="ES10" s="49">
        <v>969</v>
      </c>
      <c r="ET10" s="146" t="s">
        <v>55</v>
      </c>
      <c r="EU10" s="49">
        <v>102</v>
      </c>
      <c r="EV10" s="146" t="s">
        <v>55</v>
      </c>
      <c r="EW10" s="49">
        <v>233</v>
      </c>
      <c r="EX10" s="146" t="s">
        <v>55</v>
      </c>
      <c r="EY10" s="49">
        <v>362</v>
      </c>
      <c r="EZ10" s="146" t="s">
        <v>55</v>
      </c>
      <c r="FA10" s="49">
        <v>490</v>
      </c>
      <c r="FB10" s="146" t="s">
        <v>55</v>
      </c>
      <c r="FC10" s="46">
        <v>617</v>
      </c>
      <c r="FD10" s="146" t="s">
        <v>55</v>
      </c>
      <c r="FE10" s="49">
        <v>742</v>
      </c>
      <c r="FF10" s="146" t="s">
        <v>55</v>
      </c>
      <c r="FG10" s="49">
        <v>867</v>
      </c>
      <c r="FH10" s="146" t="s">
        <v>55</v>
      </c>
      <c r="FI10" s="49">
        <v>990</v>
      </c>
      <c r="FJ10" s="146" t="s">
        <v>56</v>
      </c>
      <c r="FK10" s="49">
        <v>113</v>
      </c>
      <c r="FL10" s="146" t="s">
        <v>56</v>
      </c>
      <c r="FM10" s="49">
        <v>236</v>
      </c>
      <c r="FN10" s="146" t="s">
        <v>56</v>
      </c>
      <c r="FO10" s="46">
        <v>360</v>
      </c>
      <c r="FP10" s="146" t="s">
        <v>56</v>
      </c>
      <c r="FQ10" s="49">
        <v>484</v>
      </c>
      <c r="FR10" s="146" t="s">
        <v>56</v>
      </c>
      <c r="FS10" s="49">
        <v>608</v>
      </c>
      <c r="FT10" s="146" t="s">
        <v>56</v>
      </c>
      <c r="FU10" s="49">
        <v>732</v>
      </c>
      <c r="FV10" s="146" t="s">
        <v>56</v>
      </c>
      <c r="FW10" s="49">
        <v>858</v>
      </c>
      <c r="FX10" s="146" t="s">
        <v>56</v>
      </c>
      <c r="FY10" s="49">
        <v>985</v>
      </c>
      <c r="FZ10" s="146" t="s">
        <v>57</v>
      </c>
      <c r="GA10" s="46">
        <v>113</v>
      </c>
      <c r="GB10" s="146" t="s">
        <v>57</v>
      </c>
      <c r="GC10" s="49">
        <v>243</v>
      </c>
      <c r="GD10" s="146" t="s">
        <v>57</v>
      </c>
      <c r="GE10" s="49">
        <v>374</v>
      </c>
      <c r="GF10" s="146" t="s">
        <v>57</v>
      </c>
      <c r="GG10" s="49">
        <v>507</v>
      </c>
      <c r="GH10" s="146" t="s">
        <v>57</v>
      </c>
      <c r="GI10" s="49">
        <v>642</v>
      </c>
      <c r="GJ10" s="146" t="s">
        <v>57</v>
      </c>
      <c r="GK10" s="49">
        <v>779</v>
      </c>
      <c r="GL10" s="146" t="s">
        <v>57</v>
      </c>
      <c r="GM10" s="46">
        <v>919</v>
      </c>
      <c r="GN10" s="146" t="s">
        <v>71</v>
      </c>
      <c r="GO10" s="49">
        <v>62</v>
      </c>
      <c r="GP10" s="146" t="s">
        <v>58</v>
      </c>
      <c r="GQ10" s="49">
        <v>207</v>
      </c>
      <c r="GR10" s="146" t="s">
        <v>58</v>
      </c>
      <c r="GS10" s="49">
        <v>355</v>
      </c>
      <c r="GT10" s="146" t="s">
        <v>58</v>
      </c>
      <c r="GU10" s="49">
        <v>505</v>
      </c>
      <c r="GW10" s="160" t="s">
        <v>8</v>
      </c>
      <c r="GX10" s="680" t="s">
        <v>88</v>
      </c>
      <c r="GY10" s="680"/>
      <c r="GZ10" s="680"/>
      <c r="HA10" s="680"/>
      <c r="HB10" s="155" t="s">
        <v>89</v>
      </c>
      <c r="HC10" s="155"/>
      <c r="HD10" s="161">
        <v>809800</v>
      </c>
      <c r="HE10" s="162">
        <v>8</v>
      </c>
    </row>
    <row r="11" spans="1:213" ht="15" x14ac:dyDescent="0.25">
      <c r="A11" s="60">
        <v>31</v>
      </c>
      <c r="B11" s="119">
        <v>0.77</v>
      </c>
      <c r="C11" s="120">
        <v>994</v>
      </c>
      <c r="D11" s="124">
        <v>0.78</v>
      </c>
      <c r="E11" s="120">
        <v>481</v>
      </c>
      <c r="F11" s="124">
        <v>0.78</v>
      </c>
      <c r="G11" s="120">
        <v>937</v>
      </c>
      <c r="H11" s="119">
        <v>0.79</v>
      </c>
      <c r="I11" s="120">
        <v>368</v>
      </c>
      <c r="J11" s="125">
        <v>0.79</v>
      </c>
      <c r="K11" s="123">
        <v>778</v>
      </c>
      <c r="L11" s="124" t="s">
        <v>18</v>
      </c>
      <c r="M11" s="123">
        <v>172</v>
      </c>
      <c r="N11" s="124" t="s">
        <v>18</v>
      </c>
      <c r="O11" s="126">
        <v>550</v>
      </c>
      <c r="P11" s="124" t="s">
        <v>18</v>
      </c>
      <c r="Q11" s="127">
        <v>916</v>
      </c>
      <c r="R11" s="128">
        <v>0.81</v>
      </c>
      <c r="S11" s="126">
        <v>270</v>
      </c>
      <c r="T11" s="128">
        <v>0.81</v>
      </c>
      <c r="U11" s="127">
        <v>614</v>
      </c>
      <c r="V11" s="128">
        <v>0.81</v>
      </c>
      <c r="W11" s="126">
        <v>950</v>
      </c>
      <c r="X11" s="128">
        <v>0.82</v>
      </c>
      <c r="Y11" s="127">
        <v>278</v>
      </c>
      <c r="Z11" s="128">
        <v>0.82</v>
      </c>
      <c r="AA11" s="126">
        <v>600</v>
      </c>
      <c r="AB11" s="128">
        <v>0.82</v>
      </c>
      <c r="AC11" s="127">
        <v>915</v>
      </c>
      <c r="AD11" s="128">
        <v>0.83</v>
      </c>
      <c r="AE11" s="127">
        <v>224</v>
      </c>
      <c r="AF11" s="128">
        <v>0.83</v>
      </c>
      <c r="AG11" s="127">
        <v>527</v>
      </c>
      <c r="AH11" s="128">
        <v>0.83</v>
      </c>
      <c r="AI11" s="127">
        <v>827</v>
      </c>
      <c r="AJ11" s="48">
        <v>0.84</v>
      </c>
      <c r="AK11" s="49">
        <v>122</v>
      </c>
      <c r="AL11" s="48">
        <v>0.84</v>
      </c>
      <c r="AM11" s="46">
        <v>412</v>
      </c>
      <c r="AN11" s="48">
        <v>0.84</v>
      </c>
      <c r="AO11" s="49">
        <v>698</v>
      </c>
      <c r="AP11" s="48">
        <v>0.84</v>
      </c>
      <c r="AQ11" s="49">
        <v>980</v>
      </c>
      <c r="AR11" s="48">
        <v>0.85</v>
      </c>
      <c r="AS11" s="49">
        <v>259</v>
      </c>
      <c r="AT11" s="48">
        <v>0.85</v>
      </c>
      <c r="AU11" s="49">
        <v>535</v>
      </c>
      <c r="AV11" s="48">
        <v>0.85</v>
      </c>
      <c r="AW11" s="49">
        <v>806</v>
      </c>
      <c r="AX11" s="49"/>
      <c r="AY11" s="46">
        <v>0.86075000000000002</v>
      </c>
      <c r="AZ11" s="48">
        <v>0.86</v>
      </c>
      <c r="BA11" s="49">
        <v>341</v>
      </c>
      <c r="BB11" s="48">
        <v>0.86</v>
      </c>
      <c r="BC11" s="49">
        <v>604</v>
      </c>
      <c r="BD11" s="48">
        <v>0.86</v>
      </c>
      <c r="BE11" s="49">
        <v>864</v>
      </c>
      <c r="BF11" s="48">
        <v>0.87</v>
      </c>
      <c r="BG11" s="49">
        <v>122</v>
      </c>
      <c r="BH11" s="48">
        <v>0.87</v>
      </c>
      <c r="BI11" s="49">
        <v>376</v>
      </c>
      <c r="BJ11" s="48">
        <v>0.87</v>
      </c>
      <c r="BK11" s="46">
        <v>628</v>
      </c>
      <c r="BL11" s="48">
        <v>0.87</v>
      </c>
      <c r="BM11" s="49">
        <v>876</v>
      </c>
      <c r="BN11" s="48">
        <v>0.88</v>
      </c>
      <c r="BO11" s="49">
        <v>125</v>
      </c>
      <c r="BP11" s="48">
        <v>0.88</v>
      </c>
      <c r="BQ11" s="49">
        <v>369</v>
      </c>
      <c r="BR11" s="48">
        <v>0.88</v>
      </c>
      <c r="BS11" s="49">
        <v>612</v>
      </c>
      <c r="BT11" s="48">
        <v>0.88</v>
      </c>
      <c r="BU11" s="49">
        <v>852</v>
      </c>
      <c r="BV11" s="146" t="s">
        <v>60</v>
      </c>
      <c r="BW11" s="46">
        <v>91</v>
      </c>
      <c r="BX11" s="48">
        <v>0.89</v>
      </c>
      <c r="BY11" s="49">
        <v>327</v>
      </c>
      <c r="BZ11" s="48">
        <v>0.89</v>
      </c>
      <c r="CA11" s="49">
        <v>560</v>
      </c>
      <c r="CB11" s="48">
        <v>0.89</v>
      </c>
      <c r="CC11" s="49">
        <v>792</v>
      </c>
      <c r="CD11" s="49"/>
      <c r="CE11" s="49">
        <v>0.90022000000000002</v>
      </c>
      <c r="CF11" s="146" t="s">
        <v>49</v>
      </c>
      <c r="CG11" s="49">
        <v>248</v>
      </c>
      <c r="CH11" s="146" t="s">
        <v>49</v>
      </c>
      <c r="CI11" s="46">
        <v>473</v>
      </c>
      <c r="CJ11" s="146" t="s">
        <v>49</v>
      </c>
      <c r="CK11" s="49">
        <v>693</v>
      </c>
      <c r="CL11" s="146" t="s">
        <v>49</v>
      </c>
      <c r="CM11" s="49">
        <v>911</v>
      </c>
      <c r="CN11" s="146" t="s">
        <v>50</v>
      </c>
      <c r="CO11" s="49">
        <v>126</v>
      </c>
      <c r="CP11" s="146" t="s">
        <v>50</v>
      </c>
      <c r="CQ11" s="49">
        <v>340</v>
      </c>
      <c r="CR11" s="146" t="s">
        <v>50</v>
      </c>
      <c r="CS11" s="49">
        <v>551</v>
      </c>
      <c r="CT11" s="146" t="s">
        <v>50</v>
      </c>
      <c r="CU11" s="46">
        <v>762</v>
      </c>
      <c r="CV11" s="146" t="s">
        <v>50</v>
      </c>
      <c r="CW11" s="49">
        <v>968</v>
      </c>
      <c r="CX11" s="146" t="s">
        <v>51</v>
      </c>
      <c r="CY11" s="49">
        <v>172</v>
      </c>
      <c r="CZ11" s="146" t="s">
        <v>51</v>
      </c>
      <c r="DA11" s="49">
        <v>373</v>
      </c>
      <c r="DB11" s="146" t="s">
        <v>51</v>
      </c>
      <c r="DC11" s="49">
        <v>571</v>
      </c>
      <c r="DD11" s="146" t="s">
        <v>51</v>
      </c>
      <c r="DE11" s="49">
        <v>767</v>
      </c>
      <c r="DF11" s="146" t="s">
        <v>51</v>
      </c>
      <c r="DG11" s="46">
        <v>961</v>
      </c>
      <c r="DH11" s="146" t="s">
        <v>52</v>
      </c>
      <c r="DI11" s="49">
        <v>151</v>
      </c>
      <c r="DJ11" s="146" t="s">
        <v>52</v>
      </c>
      <c r="DK11" s="49">
        <v>339</v>
      </c>
      <c r="DL11" s="146" t="s">
        <v>52</v>
      </c>
      <c r="DM11" s="49">
        <v>523</v>
      </c>
      <c r="DN11" s="146" t="s">
        <v>52</v>
      </c>
      <c r="DO11" s="49">
        <v>704</v>
      </c>
      <c r="DP11" s="146" t="s">
        <v>52</v>
      </c>
      <c r="DQ11" s="49">
        <v>882</v>
      </c>
      <c r="DR11" s="146"/>
      <c r="DS11" s="46">
        <v>0.94055999999999995</v>
      </c>
      <c r="DT11" s="146" t="s">
        <v>53</v>
      </c>
      <c r="DU11" s="49">
        <v>226</v>
      </c>
      <c r="DV11" s="146" t="s">
        <v>53</v>
      </c>
      <c r="DW11" s="49">
        <v>392</v>
      </c>
      <c r="DX11" s="146" t="s">
        <v>53</v>
      </c>
      <c r="DY11" s="49">
        <v>556</v>
      </c>
      <c r="DZ11" s="146" t="s">
        <v>53</v>
      </c>
      <c r="EA11" s="49">
        <v>717</v>
      </c>
      <c r="EB11" s="146" t="s">
        <v>53</v>
      </c>
      <c r="EC11" s="49">
        <v>875</v>
      </c>
      <c r="ED11" s="146"/>
      <c r="EE11" s="46">
        <v>0.95028999999999997</v>
      </c>
      <c r="EF11" s="146" t="s">
        <v>54</v>
      </c>
      <c r="EG11" s="49">
        <v>180</v>
      </c>
      <c r="EH11" s="146" t="s">
        <v>54</v>
      </c>
      <c r="EI11" s="49">
        <v>328</v>
      </c>
      <c r="EJ11" s="146" t="s">
        <v>54</v>
      </c>
      <c r="EK11" s="49">
        <v>472</v>
      </c>
      <c r="EL11" s="146" t="s">
        <v>54</v>
      </c>
      <c r="EM11" s="49">
        <v>614</v>
      </c>
      <c r="EN11" s="146" t="s">
        <v>54</v>
      </c>
      <c r="EO11" s="49">
        <v>753</v>
      </c>
      <c r="EP11" s="146" t="s">
        <v>54</v>
      </c>
      <c r="EQ11" s="54">
        <v>889</v>
      </c>
      <c r="ER11" s="146"/>
      <c r="ES11" s="49">
        <v>0.96023999999999998</v>
      </c>
      <c r="ET11" s="146" t="s">
        <v>55</v>
      </c>
      <c r="EU11" s="49">
        <v>156</v>
      </c>
      <c r="EV11" s="146" t="s">
        <v>55</v>
      </c>
      <c r="EW11" s="49">
        <v>285</v>
      </c>
      <c r="EX11" s="146" t="s">
        <v>55</v>
      </c>
      <c r="EY11" s="49">
        <v>413</v>
      </c>
      <c r="EZ11" s="146" t="s">
        <v>55</v>
      </c>
      <c r="FA11" s="49">
        <v>540</v>
      </c>
      <c r="FB11" s="146" t="s">
        <v>55</v>
      </c>
      <c r="FC11" s="46">
        <v>665</v>
      </c>
      <c r="FD11" s="146" t="s">
        <v>55</v>
      </c>
      <c r="FE11" s="49">
        <v>790</v>
      </c>
      <c r="FF11" s="146" t="s">
        <v>55</v>
      </c>
      <c r="FG11" s="49">
        <v>912</v>
      </c>
      <c r="FH11" s="146"/>
      <c r="FI11" s="49">
        <v>0.97033999999999998</v>
      </c>
      <c r="FJ11" s="146" t="s">
        <v>56</v>
      </c>
      <c r="FK11" s="49">
        <v>156</v>
      </c>
      <c r="FL11" s="146" t="s">
        <v>56</v>
      </c>
      <c r="FM11" s="49">
        <v>278</v>
      </c>
      <c r="FN11" s="146" t="s">
        <v>56</v>
      </c>
      <c r="FO11" s="46">
        <v>400</v>
      </c>
      <c r="FP11" s="146" t="s">
        <v>56</v>
      </c>
      <c r="FQ11" s="49">
        <v>523</v>
      </c>
      <c r="FR11" s="146" t="s">
        <v>56</v>
      </c>
      <c r="FS11" s="49">
        <v>646</v>
      </c>
      <c r="FT11" s="146" t="s">
        <v>56</v>
      </c>
      <c r="FU11" s="49">
        <v>770</v>
      </c>
      <c r="FV11" s="146" t="s">
        <v>56</v>
      </c>
      <c r="FW11" s="49">
        <v>894</v>
      </c>
      <c r="FX11" s="146"/>
      <c r="FY11" s="49">
        <v>0.98021000000000003</v>
      </c>
      <c r="FZ11" s="146" t="s">
        <v>57</v>
      </c>
      <c r="GA11" s="46">
        <v>149</v>
      </c>
      <c r="GB11" s="146" t="s">
        <v>57</v>
      </c>
      <c r="GC11" s="49">
        <v>278</v>
      </c>
      <c r="GD11" s="146" t="s">
        <v>57</v>
      </c>
      <c r="GE11" s="49">
        <v>408</v>
      </c>
      <c r="GF11" s="146" t="s">
        <v>57</v>
      </c>
      <c r="GG11" s="49">
        <v>540</v>
      </c>
      <c r="GH11" s="146" t="s">
        <v>57</v>
      </c>
      <c r="GI11" s="49">
        <v>675</v>
      </c>
      <c r="GJ11" s="146" t="s">
        <v>57</v>
      </c>
      <c r="GK11" s="49">
        <v>812</v>
      </c>
      <c r="GL11" s="146" t="s">
        <v>57</v>
      </c>
      <c r="GM11" s="46">
        <v>951</v>
      </c>
      <c r="GN11" s="146" t="s">
        <v>71</v>
      </c>
      <c r="GO11" s="49">
        <v>94</v>
      </c>
      <c r="GP11" s="146" t="s">
        <v>58</v>
      </c>
      <c r="GQ11" s="49">
        <v>239</v>
      </c>
      <c r="GR11" s="146" t="s">
        <v>58</v>
      </c>
      <c r="GS11" s="49">
        <v>387</v>
      </c>
      <c r="GT11" s="146" t="s">
        <v>58</v>
      </c>
      <c r="GU11" s="49">
        <v>537</v>
      </c>
      <c r="GW11" s="165" t="s">
        <v>9</v>
      </c>
      <c r="GX11" s="681" t="s">
        <v>90</v>
      </c>
      <c r="GY11" s="681"/>
      <c r="GZ11" s="681"/>
      <c r="HA11" s="681"/>
      <c r="HB11" s="166" t="s">
        <v>91</v>
      </c>
      <c r="HC11" s="166"/>
      <c r="HD11" s="167">
        <v>815200</v>
      </c>
      <c r="HE11" s="168">
        <v>9</v>
      </c>
    </row>
    <row r="12" spans="1:213" ht="15" x14ac:dyDescent="0.25">
      <c r="A12" s="60">
        <v>30</v>
      </c>
      <c r="B12" s="119"/>
      <c r="C12" s="120">
        <v>0.78081</v>
      </c>
      <c r="D12" s="124">
        <v>0.78</v>
      </c>
      <c r="E12" s="120">
        <v>570</v>
      </c>
      <c r="F12" s="121"/>
      <c r="G12" s="120">
        <v>0.79025999999999996</v>
      </c>
      <c r="H12" s="119">
        <v>0.79</v>
      </c>
      <c r="I12" s="120">
        <v>456</v>
      </c>
      <c r="J12" s="125">
        <v>0.79</v>
      </c>
      <c r="K12" s="123">
        <v>866</v>
      </c>
      <c r="L12" s="124" t="s">
        <v>18</v>
      </c>
      <c r="M12" s="123">
        <v>260</v>
      </c>
      <c r="N12" s="124" t="s">
        <v>18</v>
      </c>
      <c r="O12" s="126">
        <v>638</v>
      </c>
      <c r="P12" s="128"/>
      <c r="Q12" s="127">
        <v>0.81003999999999998</v>
      </c>
      <c r="R12" s="128">
        <v>0.81</v>
      </c>
      <c r="S12" s="126">
        <v>359</v>
      </c>
      <c r="T12" s="128">
        <v>0.81</v>
      </c>
      <c r="U12" s="127">
        <v>702</v>
      </c>
      <c r="V12" s="128"/>
      <c r="W12" s="126">
        <v>0.82038</v>
      </c>
      <c r="X12" s="128">
        <v>0.82</v>
      </c>
      <c r="Y12" s="127">
        <v>367</v>
      </c>
      <c r="Z12" s="128">
        <v>0.82</v>
      </c>
      <c r="AA12" s="126">
        <v>689</v>
      </c>
      <c r="AB12" s="128"/>
      <c r="AC12" s="127">
        <v>0.83004</v>
      </c>
      <c r="AD12" s="128">
        <v>0.83</v>
      </c>
      <c r="AE12" s="127">
        <v>312</v>
      </c>
      <c r="AF12" s="128">
        <v>0.83</v>
      </c>
      <c r="AG12" s="127">
        <v>616</v>
      </c>
      <c r="AH12" s="128">
        <v>0.83</v>
      </c>
      <c r="AI12" s="127">
        <v>915</v>
      </c>
      <c r="AJ12" s="48">
        <v>0.84</v>
      </c>
      <c r="AK12" s="49">
        <v>209</v>
      </c>
      <c r="AL12" s="48">
        <v>0.84</v>
      </c>
      <c r="AM12" s="46">
        <v>499</v>
      </c>
      <c r="AN12" s="48">
        <v>0.84</v>
      </c>
      <c r="AO12" s="49">
        <v>785</v>
      </c>
      <c r="AP12" s="48"/>
      <c r="AQ12" s="49">
        <v>0.85067000000000004</v>
      </c>
      <c r="AR12" s="48">
        <v>0.85</v>
      </c>
      <c r="AS12" s="49">
        <v>345</v>
      </c>
      <c r="AT12" s="48">
        <v>0.85</v>
      </c>
      <c r="AU12" s="49">
        <v>621</v>
      </c>
      <c r="AV12" s="48">
        <v>0.85</v>
      </c>
      <c r="AW12" s="49">
        <v>892</v>
      </c>
      <c r="AX12" s="48">
        <v>0.86</v>
      </c>
      <c r="AY12" s="46">
        <v>160</v>
      </c>
      <c r="AZ12" s="48">
        <v>0.86</v>
      </c>
      <c r="BA12" s="49">
        <v>427</v>
      </c>
      <c r="BB12" s="48">
        <v>0.86</v>
      </c>
      <c r="BC12" s="49">
        <v>690</v>
      </c>
      <c r="BD12" s="48">
        <v>0.86</v>
      </c>
      <c r="BE12" s="49">
        <v>950</v>
      </c>
      <c r="BF12" s="48">
        <v>0.87</v>
      </c>
      <c r="BG12" s="49">
        <v>208</v>
      </c>
      <c r="BH12" s="48">
        <v>0.87</v>
      </c>
      <c r="BI12" s="49">
        <v>462</v>
      </c>
      <c r="BJ12" s="48">
        <v>0.87</v>
      </c>
      <c r="BK12" s="46">
        <v>714</v>
      </c>
      <c r="BL12" s="48">
        <v>0.87</v>
      </c>
      <c r="BM12" s="49">
        <v>962</v>
      </c>
      <c r="BN12" s="48">
        <v>0.88</v>
      </c>
      <c r="BO12" s="49">
        <v>210</v>
      </c>
      <c r="BP12" s="48">
        <v>0.88</v>
      </c>
      <c r="BQ12" s="49">
        <v>454</v>
      </c>
      <c r="BR12" s="48">
        <v>0.88</v>
      </c>
      <c r="BS12" s="49">
        <v>697</v>
      </c>
      <c r="BT12" s="48">
        <v>0.88</v>
      </c>
      <c r="BU12" s="49">
        <v>937</v>
      </c>
      <c r="BV12" s="48">
        <v>0.89</v>
      </c>
      <c r="BW12" s="46">
        <v>175</v>
      </c>
      <c r="BX12" s="48">
        <v>0.89</v>
      </c>
      <c r="BY12" s="49">
        <v>410</v>
      </c>
      <c r="BZ12" s="48">
        <v>0.89</v>
      </c>
      <c r="CA12" s="49">
        <v>644</v>
      </c>
      <c r="CB12" s="48">
        <v>0.89</v>
      </c>
      <c r="CC12" s="49">
        <v>875</v>
      </c>
      <c r="CD12" s="146" t="s">
        <v>49</v>
      </c>
      <c r="CE12" s="49">
        <v>104</v>
      </c>
      <c r="CF12" s="146" t="s">
        <v>49</v>
      </c>
      <c r="CG12" s="49">
        <v>329</v>
      </c>
      <c r="CH12" s="146" t="s">
        <v>49</v>
      </c>
      <c r="CI12" s="46">
        <v>552</v>
      </c>
      <c r="CJ12" s="146" t="s">
        <v>49</v>
      </c>
      <c r="CK12" s="49">
        <v>773</v>
      </c>
      <c r="CL12" s="146" t="s">
        <v>49</v>
      </c>
      <c r="CM12" s="49">
        <v>992</v>
      </c>
      <c r="CN12" s="146" t="s">
        <v>50</v>
      </c>
      <c r="CO12" s="49">
        <v>207</v>
      </c>
      <c r="CP12" s="146" t="s">
        <v>50</v>
      </c>
      <c r="CQ12" s="49">
        <v>421</v>
      </c>
      <c r="CR12" s="146" t="s">
        <v>50</v>
      </c>
      <c r="CS12" s="49">
        <v>632</v>
      </c>
      <c r="CT12" s="146" t="s">
        <v>50</v>
      </c>
      <c r="CU12" s="46">
        <v>841</v>
      </c>
      <c r="CV12" s="146"/>
      <c r="CW12" s="49">
        <v>0.92045999999999994</v>
      </c>
      <c r="CX12" s="146" t="s">
        <v>51</v>
      </c>
      <c r="CY12" s="49">
        <v>249</v>
      </c>
      <c r="CZ12" s="146" t="s">
        <v>51</v>
      </c>
      <c r="DA12" s="49">
        <v>449</v>
      </c>
      <c r="DB12" s="146" t="s">
        <v>51</v>
      </c>
      <c r="DC12" s="49">
        <v>647</v>
      </c>
      <c r="DD12" s="146" t="s">
        <v>51</v>
      </c>
      <c r="DE12" s="49">
        <v>842</v>
      </c>
      <c r="DF12" s="146"/>
      <c r="DG12" s="46">
        <v>0.93035000000000001</v>
      </c>
      <c r="DH12" s="146" t="s">
        <v>52</v>
      </c>
      <c r="DI12" s="49">
        <v>225</v>
      </c>
      <c r="DJ12" s="146" t="s">
        <v>52</v>
      </c>
      <c r="DK12" s="49">
        <v>412</v>
      </c>
      <c r="DL12" s="146" t="s">
        <v>52</v>
      </c>
      <c r="DM12" s="49">
        <v>595</v>
      </c>
      <c r="DN12" s="146" t="s">
        <v>52</v>
      </c>
      <c r="DO12" s="49">
        <v>775</v>
      </c>
      <c r="DP12" s="146" t="s">
        <v>52</v>
      </c>
      <c r="DQ12" s="49">
        <v>951</v>
      </c>
      <c r="DR12" s="146" t="s">
        <v>53</v>
      </c>
      <c r="DS12" s="46">
        <v>123</v>
      </c>
      <c r="DT12" s="146" t="s">
        <v>53</v>
      </c>
      <c r="DU12" s="49">
        <v>293</v>
      </c>
      <c r="DV12" s="146" t="s">
        <v>53</v>
      </c>
      <c r="DW12" s="49">
        <v>459</v>
      </c>
      <c r="DX12" s="146" t="s">
        <v>53</v>
      </c>
      <c r="DY12" s="49">
        <v>623</v>
      </c>
      <c r="DZ12" s="146" t="s">
        <v>53</v>
      </c>
      <c r="EA12" s="49">
        <v>782</v>
      </c>
      <c r="EB12" s="146" t="s">
        <v>53</v>
      </c>
      <c r="EC12" s="49">
        <v>939</v>
      </c>
      <c r="ED12" s="146" t="s">
        <v>65</v>
      </c>
      <c r="EE12" s="46">
        <v>91</v>
      </c>
      <c r="EF12" s="146" t="s">
        <v>54</v>
      </c>
      <c r="EG12" s="49">
        <v>241</v>
      </c>
      <c r="EH12" s="146" t="s">
        <v>54</v>
      </c>
      <c r="EI12" s="49">
        <v>388</v>
      </c>
      <c r="EJ12" s="146" t="s">
        <v>54</v>
      </c>
      <c r="EK12" s="49">
        <v>531</v>
      </c>
      <c r="EL12" s="146" t="s">
        <v>54</v>
      </c>
      <c r="EM12" s="49">
        <v>671</v>
      </c>
      <c r="EN12" s="146" t="s">
        <v>54</v>
      </c>
      <c r="EO12" s="49">
        <v>808</v>
      </c>
      <c r="EP12" s="146" t="s">
        <v>54</v>
      </c>
      <c r="EQ12" s="54">
        <v>943</v>
      </c>
      <c r="ER12" s="146" t="s">
        <v>66</v>
      </c>
      <c r="ES12" s="49">
        <v>77</v>
      </c>
      <c r="ET12" s="146" t="s">
        <v>55</v>
      </c>
      <c r="EU12" s="49">
        <v>208</v>
      </c>
      <c r="EV12" s="146" t="s">
        <v>55</v>
      </c>
      <c r="EW12" s="49">
        <v>337</v>
      </c>
      <c r="EX12" s="146" t="s">
        <v>55</v>
      </c>
      <c r="EY12" s="49">
        <v>464</v>
      </c>
      <c r="EZ12" s="146" t="s">
        <v>55</v>
      </c>
      <c r="FA12" s="49">
        <v>590</v>
      </c>
      <c r="FB12" s="146" t="s">
        <v>55</v>
      </c>
      <c r="FC12" s="46">
        <v>714</v>
      </c>
      <c r="FD12" s="146" t="s">
        <v>55</v>
      </c>
      <c r="FE12" s="49">
        <v>837</v>
      </c>
      <c r="FF12" s="146" t="s">
        <v>55</v>
      </c>
      <c r="FG12" s="49">
        <v>957</v>
      </c>
      <c r="FH12" s="146" t="s">
        <v>69</v>
      </c>
      <c r="FI12" s="49">
        <v>78</v>
      </c>
      <c r="FJ12" s="146" t="s">
        <v>56</v>
      </c>
      <c r="FK12" s="49">
        <v>197</v>
      </c>
      <c r="FL12" s="146" t="s">
        <v>56</v>
      </c>
      <c r="FM12" s="49">
        <v>316</v>
      </c>
      <c r="FN12" s="146" t="s">
        <v>56</v>
      </c>
      <c r="FO12" s="46">
        <v>437</v>
      </c>
      <c r="FP12" s="146" t="s">
        <v>56</v>
      </c>
      <c r="FQ12" s="49">
        <v>560</v>
      </c>
      <c r="FR12" s="146" t="s">
        <v>56</v>
      </c>
      <c r="FS12" s="49">
        <v>683</v>
      </c>
      <c r="FT12" s="146" t="s">
        <v>56</v>
      </c>
      <c r="FU12" s="49">
        <v>806</v>
      </c>
      <c r="FV12" s="146" t="s">
        <v>56</v>
      </c>
      <c r="FW12" s="49">
        <v>932</v>
      </c>
      <c r="FX12" s="146" t="s">
        <v>70</v>
      </c>
      <c r="FY12" s="49">
        <v>57</v>
      </c>
      <c r="FZ12" s="146" t="s">
        <v>57</v>
      </c>
      <c r="GA12" s="46">
        <v>185</v>
      </c>
      <c r="GB12" s="146" t="s">
        <v>57</v>
      </c>
      <c r="GC12" s="49">
        <v>315</v>
      </c>
      <c r="GD12" s="146" t="s">
        <v>57</v>
      </c>
      <c r="GE12" s="49">
        <v>444</v>
      </c>
      <c r="GF12" s="146" t="s">
        <v>57</v>
      </c>
      <c r="GG12" s="49">
        <v>574</v>
      </c>
      <c r="GH12" s="146" t="s">
        <v>57</v>
      </c>
      <c r="GI12" s="49">
        <v>706</v>
      </c>
      <c r="GJ12" s="146" t="s">
        <v>57</v>
      </c>
      <c r="GK12" s="49">
        <v>842</v>
      </c>
      <c r="GL12" s="146" t="s">
        <v>57</v>
      </c>
      <c r="GM12" s="46">
        <v>982</v>
      </c>
      <c r="GN12" s="146" t="s">
        <v>58</v>
      </c>
      <c r="GO12" s="49">
        <v>125</v>
      </c>
      <c r="GP12" s="146" t="s">
        <v>58</v>
      </c>
      <c r="GQ12" s="49">
        <v>270</v>
      </c>
      <c r="GR12" s="146" t="s">
        <v>58</v>
      </c>
      <c r="GS12" s="49">
        <v>418</v>
      </c>
      <c r="GT12" s="146" t="s">
        <v>58</v>
      </c>
      <c r="GU12" s="49">
        <v>568</v>
      </c>
    </row>
    <row r="13" spans="1:213" ht="15" x14ac:dyDescent="0.25">
      <c r="A13" s="60">
        <v>29</v>
      </c>
      <c r="B13" s="119">
        <v>0.78</v>
      </c>
      <c r="C13" s="120">
        <v>166</v>
      </c>
      <c r="D13" s="124">
        <v>0.78</v>
      </c>
      <c r="E13" s="120">
        <v>657</v>
      </c>
      <c r="F13" s="124">
        <v>0.79</v>
      </c>
      <c r="G13" s="120">
        <v>114</v>
      </c>
      <c r="H13" s="119">
        <v>0.79</v>
      </c>
      <c r="I13" s="120">
        <v>545</v>
      </c>
      <c r="J13" s="125">
        <v>0.79</v>
      </c>
      <c r="K13" s="123">
        <v>954</v>
      </c>
      <c r="L13" s="124" t="s">
        <v>18</v>
      </c>
      <c r="M13" s="123">
        <v>348</v>
      </c>
      <c r="N13" s="124" t="s">
        <v>18</v>
      </c>
      <c r="O13" s="126">
        <v>727</v>
      </c>
      <c r="P13" s="124" t="s">
        <v>23</v>
      </c>
      <c r="Q13" s="127">
        <v>94</v>
      </c>
      <c r="R13" s="128">
        <v>0.81</v>
      </c>
      <c r="S13" s="126">
        <v>448</v>
      </c>
      <c r="T13" s="128">
        <v>0.81</v>
      </c>
      <c r="U13" s="127">
        <v>792</v>
      </c>
      <c r="V13" s="128">
        <v>0.82</v>
      </c>
      <c r="W13" s="126">
        <v>128</v>
      </c>
      <c r="X13" s="128">
        <v>0.82</v>
      </c>
      <c r="Y13" s="127">
        <v>456</v>
      </c>
      <c r="Z13" s="128">
        <v>0.82</v>
      </c>
      <c r="AA13" s="126">
        <v>778</v>
      </c>
      <c r="AB13" s="124" t="s">
        <v>24</v>
      </c>
      <c r="AC13" s="127">
        <v>93</v>
      </c>
      <c r="AD13" s="128">
        <v>0.83</v>
      </c>
      <c r="AE13" s="127">
        <v>401</v>
      </c>
      <c r="AF13" s="128">
        <v>0.83</v>
      </c>
      <c r="AG13" s="127">
        <v>705</v>
      </c>
      <c r="AH13" s="128"/>
      <c r="AI13" s="127">
        <v>0.84004000000000001</v>
      </c>
      <c r="AJ13" s="48">
        <v>0.84</v>
      </c>
      <c r="AK13" s="49">
        <v>297</v>
      </c>
      <c r="AL13" s="48">
        <v>0.84</v>
      </c>
      <c r="AM13" s="46">
        <v>587</v>
      </c>
      <c r="AN13" s="48">
        <v>0.84</v>
      </c>
      <c r="AO13" s="49">
        <v>873</v>
      </c>
      <c r="AP13" s="48">
        <v>0.85</v>
      </c>
      <c r="AQ13" s="49">
        <v>154</v>
      </c>
      <c r="AR13" s="48">
        <v>0.85</v>
      </c>
      <c r="AS13" s="49">
        <v>432</v>
      </c>
      <c r="AT13" s="48">
        <v>0.85</v>
      </c>
      <c r="AU13" s="49">
        <v>707</v>
      </c>
      <c r="AV13" s="48">
        <v>0.85</v>
      </c>
      <c r="AW13" s="49">
        <v>978</v>
      </c>
      <c r="AX13" s="48">
        <v>0.86</v>
      </c>
      <c r="AY13" s="46">
        <v>246</v>
      </c>
      <c r="AZ13" s="48">
        <v>0.86</v>
      </c>
      <c r="BA13" s="49">
        <v>512</v>
      </c>
      <c r="BB13" s="48">
        <v>0.86</v>
      </c>
      <c r="BC13" s="49">
        <v>775</v>
      </c>
      <c r="BD13" s="49"/>
      <c r="BE13" s="49">
        <v>0.87034999999999996</v>
      </c>
      <c r="BF13" s="48">
        <v>0.87</v>
      </c>
      <c r="BG13" s="49">
        <v>293</v>
      </c>
      <c r="BH13" s="48">
        <v>0.87</v>
      </c>
      <c r="BI13" s="49">
        <v>547</v>
      </c>
      <c r="BJ13" s="48">
        <v>0.87</v>
      </c>
      <c r="BK13" s="46">
        <v>799</v>
      </c>
      <c r="BL13" s="48"/>
      <c r="BM13" s="49">
        <v>0.88048000000000004</v>
      </c>
      <c r="BN13" s="48">
        <v>0.88</v>
      </c>
      <c r="BO13" s="49">
        <v>295</v>
      </c>
      <c r="BP13" s="48">
        <v>0.88</v>
      </c>
      <c r="BQ13" s="49">
        <v>539</v>
      </c>
      <c r="BR13" s="48">
        <v>0.88</v>
      </c>
      <c r="BS13" s="49">
        <v>781</v>
      </c>
      <c r="BT13" s="48"/>
      <c r="BU13" s="49">
        <v>0.89020999999999995</v>
      </c>
      <c r="BV13" s="48">
        <v>0.89</v>
      </c>
      <c r="BW13" s="46">
        <v>258</v>
      </c>
      <c r="BX13" s="48">
        <v>0.89</v>
      </c>
      <c r="BY13" s="49">
        <v>493</v>
      </c>
      <c r="BZ13" s="48">
        <v>0.89</v>
      </c>
      <c r="CA13" s="49">
        <v>726</v>
      </c>
      <c r="CB13" s="48">
        <v>0.89</v>
      </c>
      <c r="CC13" s="49">
        <v>957</v>
      </c>
      <c r="CD13" s="146" t="s">
        <v>49</v>
      </c>
      <c r="CE13" s="49">
        <v>185</v>
      </c>
      <c r="CF13" s="146" t="s">
        <v>49</v>
      </c>
      <c r="CG13" s="49">
        <v>409</v>
      </c>
      <c r="CH13" s="146" t="s">
        <v>49</v>
      </c>
      <c r="CI13" s="46">
        <v>632</v>
      </c>
      <c r="CJ13" s="146" t="s">
        <v>49</v>
      </c>
      <c r="CK13" s="49">
        <v>853</v>
      </c>
      <c r="CL13" s="146"/>
      <c r="CM13" s="49">
        <v>0.91071999999999997</v>
      </c>
      <c r="CN13" s="146" t="s">
        <v>50</v>
      </c>
      <c r="CO13" s="49">
        <v>288</v>
      </c>
      <c r="CP13" s="146" t="s">
        <v>50</v>
      </c>
      <c r="CQ13" s="49">
        <v>501</v>
      </c>
      <c r="CR13" s="146" t="s">
        <v>50</v>
      </c>
      <c r="CS13" s="49">
        <v>712</v>
      </c>
      <c r="CT13" s="146" t="s">
        <v>50</v>
      </c>
      <c r="CU13" s="46">
        <v>920</v>
      </c>
      <c r="CV13" s="146" t="s">
        <v>51</v>
      </c>
      <c r="CW13" s="49">
        <v>125</v>
      </c>
      <c r="CX13" s="146" t="s">
        <v>51</v>
      </c>
      <c r="CY13" s="49">
        <v>327</v>
      </c>
      <c r="CZ13" s="146" t="s">
        <v>51</v>
      </c>
      <c r="DA13" s="49">
        <v>526</v>
      </c>
      <c r="DB13" s="146" t="s">
        <v>51</v>
      </c>
      <c r="DC13" s="49">
        <v>723</v>
      </c>
      <c r="DD13" s="146" t="s">
        <v>51</v>
      </c>
      <c r="DE13" s="49">
        <v>917</v>
      </c>
      <c r="DF13" s="146" t="s">
        <v>52</v>
      </c>
      <c r="DG13" s="46">
        <v>110</v>
      </c>
      <c r="DH13" s="146" t="s">
        <v>52</v>
      </c>
      <c r="DI13" s="49">
        <v>298</v>
      </c>
      <c r="DJ13" s="146" t="s">
        <v>52</v>
      </c>
      <c r="DK13" s="49">
        <v>484</v>
      </c>
      <c r="DL13" s="146" t="s">
        <v>52</v>
      </c>
      <c r="DM13" s="49">
        <v>667</v>
      </c>
      <c r="DN13" s="146" t="s">
        <v>52</v>
      </c>
      <c r="DO13" s="49">
        <v>846</v>
      </c>
      <c r="DP13" s="146"/>
      <c r="DQ13" s="49">
        <v>0.94020999999999999</v>
      </c>
      <c r="DR13" s="146" t="s">
        <v>53</v>
      </c>
      <c r="DS13" s="46">
        <v>192</v>
      </c>
      <c r="DT13" s="146" t="s">
        <v>53</v>
      </c>
      <c r="DU13" s="49">
        <v>361</v>
      </c>
      <c r="DV13" s="146" t="s">
        <v>53</v>
      </c>
      <c r="DW13" s="49">
        <v>526</v>
      </c>
      <c r="DX13" s="146" t="s">
        <v>53</v>
      </c>
      <c r="DY13" s="49">
        <v>688</v>
      </c>
      <c r="DZ13" s="146" t="s">
        <v>53</v>
      </c>
      <c r="EA13" s="49">
        <v>847</v>
      </c>
      <c r="EB13" s="146"/>
      <c r="EC13" s="49">
        <v>0.95001999999999998</v>
      </c>
      <c r="ED13" s="146" t="s">
        <v>54</v>
      </c>
      <c r="EE13" s="46">
        <v>155</v>
      </c>
      <c r="EF13" s="146" t="s">
        <v>54</v>
      </c>
      <c r="EG13" s="49">
        <v>304</v>
      </c>
      <c r="EH13" s="146" t="s">
        <v>54</v>
      </c>
      <c r="EI13" s="49">
        <v>449</v>
      </c>
      <c r="EJ13" s="146" t="s">
        <v>54</v>
      </c>
      <c r="EK13" s="49">
        <v>590</v>
      </c>
      <c r="EL13" s="146" t="s">
        <v>54</v>
      </c>
      <c r="EM13" s="49">
        <v>729</v>
      </c>
      <c r="EN13" s="146" t="s">
        <v>54</v>
      </c>
      <c r="EO13" s="49">
        <v>864</v>
      </c>
      <c r="EP13" s="146" t="s">
        <v>54</v>
      </c>
      <c r="EQ13" s="54">
        <v>999</v>
      </c>
      <c r="ER13" s="146" t="s">
        <v>55</v>
      </c>
      <c r="ES13" s="49">
        <v>131</v>
      </c>
      <c r="ET13" s="146" t="s">
        <v>55</v>
      </c>
      <c r="EU13" s="49">
        <v>260</v>
      </c>
      <c r="EV13" s="146" t="s">
        <v>55</v>
      </c>
      <c r="EW13" s="49">
        <v>388</v>
      </c>
      <c r="EX13" s="146" t="s">
        <v>55</v>
      </c>
      <c r="EY13" s="49">
        <v>514</v>
      </c>
      <c r="EZ13" s="146" t="s">
        <v>55</v>
      </c>
      <c r="FA13" s="49">
        <v>639</v>
      </c>
      <c r="FB13" s="146" t="s">
        <v>55</v>
      </c>
      <c r="FC13" s="46">
        <v>762</v>
      </c>
      <c r="FD13" s="146" t="s">
        <v>55</v>
      </c>
      <c r="FE13" s="49">
        <v>883</v>
      </c>
      <c r="FF13" s="146"/>
      <c r="FG13" s="49">
        <v>0.97001999999999999</v>
      </c>
      <c r="FH13" s="146" t="s">
        <v>56</v>
      </c>
      <c r="FI13" s="49">
        <v>120</v>
      </c>
      <c r="FJ13" s="146" t="s">
        <v>56</v>
      </c>
      <c r="FK13" s="49">
        <v>238</v>
      </c>
      <c r="FL13" s="146" t="s">
        <v>56</v>
      </c>
      <c r="FM13" s="49">
        <v>356</v>
      </c>
      <c r="FN13" s="146" t="s">
        <v>56</v>
      </c>
      <c r="FO13" s="46">
        <v>476</v>
      </c>
      <c r="FP13" s="146" t="s">
        <v>56</v>
      </c>
      <c r="FQ13" s="49">
        <v>597</v>
      </c>
      <c r="FR13" s="146" t="s">
        <v>56</v>
      </c>
      <c r="FS13" s="49">
        <v>719</v>
      </c>
      <c r="FT13" s="146" t="s">
        <v>56</v>
      </c>
      <c r="FU13" s="49">
        <v>842</v>
      </c>
      <c r="FV13" s="146" t="s">
        <v>56</v>
      </c>
      <c r="FW13" s="49">
        <v>966</v>
      </c>
      <c r="FX13" s="146" t="s">
        <v>70</v>
      </c>
      <c r="FY13" s="49">
        <v>92</v>
      </c>
      <c r="FZ13" s="146" t="s">
        <v>57</v>
      </c>
      <c r="GA13" s="46">
        <v>220</v>
      </c>
      <c r="GB13" s="146" t="s">
        <v>57</v>
      </c>
      <c r="GC13" s="49">
        <v>348</v>
      </c>
      <c r="GD13" s="146" t="s">
        <v>57</v>
      </c>
      <c r="GE13" s="49">
        <v>476</v>
      </c>
      <c r="GF13" s="146" t="s">
        <v>57</v>
      </c>
      <c r="GG13" s="49">
        <v>606</v>
      </c>
      <c r="GH13" s="146" t="s">
        <v>57</v>
      </c>
      <c r="GI13" s="49">
        <v>738</v>
      </c>
      <c r="GJ13" s="146" t="s">
        <v>57</v>
      </c>
      <c r="GK13" s="49">
        <v>874</v>
      </c>
      <c r="GL13" s="146"/>
      <c r="GM13" s="46">
        <v>0.99012999999999995</v>
      </c>
      <c r="GN13" s="146" t="s">
        <v>58</v>
      </c>
      <c r="GO13" s="49">
        <v>155</v>
      </c>
      <c r="GP13" s="146" t="s">
        <v>58</v>
      </c>
      <c r="GQ13" s="49">
        <v>300</v>
      </c>
      <c r="GR13" s="146" t="s">
        <v>58</v>
      </c>
      <c r="GS13" s="49">
        <v>448</v>
      </c>
      <c r="GT13" s="146" t="s">
        <v>58</v>
      </c>
      <c r="GU13" s="49">
        <v>598</v>
      </c>
    </row>
    <row r="14" spans="1:213" ht="15" x14ac:dyDescent="0.25">
      <c r="A14" s="60">
        <v>28</v>
      </c>
      <c r="B14" s="119">
        <v>0.78</v>
      </c>
      <c r="C14" s="120">
        <v>250</v>
      </c>
      <c r="D14" s="124">
        <v>0.78</v>
      </c>
      <c r="E14" s="120">
        <v>742</v>
      </c>
      <c r="F14" s="124">
        <v>0.79</v>
      </c>
      <c r="G14" s="120">
        <v>202</v>
      </c>
      <c r="H14" s="119">
        <v>0.79</v>
      </c>
      <c r="I14" s="120">
        <v>633</v>
      </c>
      <c r="J14" s="125"/>
      <c r="K14" s="123">
        <v>0.80042999999999997</v>
      </c>
      <c r="L14" s="124" t="s">
        <v>18</v>
      </c>
      <c r="M14" s="123">
        <v>437</v>
      </c>
      <c r="N14" s="124" t="s">
        <v>18</v>
      </c>
      <c r="O14" s="126">
        <v>817</v>
      </c>
      <c r="P14" s="128">
        <v>0.81</v>
      </c>
      <c r="Q14" s="127">
        <v>184</v>
      </c>
      <c r="R14" s="128">
        <v>0.81</v>
      </c>
      <c r="S14" s="126">
        <v>538</v>
      </c>
      <c r="T14" s="128">
        <v>0.81</v>
      </c>
      <c r="U14" s="127">
        <v>882</v>
      </c>
      <c r="V14" s="128">
        <v>0.82</v>
      </c>
      <c r="W14" s="126">
        <v>218</v>
      </c>
      <c r="X14" s="128">
        <v>0.82</v>
      </c>
      <c r="Y14" s="127">
        <v>546</v>
      </c>
      <c r="Z14" s="128">
        <v>0.82</v>
      </c>
      <c r="AA14" s="126">
        <v>868</v>
      </c>
      <c r="AB14" s="128">
        <v>0.83</v>
      </c>
      <c r="AC14" s="127">
        <v>182</v>
      </c>
      <c r="AD14" s="128">
        <v>0.83</v>
      </c>
      <c r="AE14" s="127">
        <v>490</v>
      </c>
      <c r="AF14" s="128">
        <v>0.83</v>
      </c>
      <c r="AG14" s="127">
        <v>794</v>
      </c>
      <c r="AH14" s="124" t="s">
        <v>25</v>
      </c>
      <c r="AI14" s="127">
        <v>93</v>
      </c>
      <c r="AJ14" s="48">
        <v>0.84</v>
      </c>
      <c r="AK14" s="49">
        <v>386</v>
      </c>
      <c r="AL14" s="48">
        <v>0.84</v>
      </c>
      <c r="AM14" s="46">
        <v>675</v>
      </c>
      <c r="AN14" s="48">
        <v>0.84</v>
      </c>
      <c r="AO14" s="49">
        <v>960</v>
      </c>
      <c r="AP14" s="48">
        <v>0.85</v>
      </c>
      <c r="AQ14" s="49">
        <v>241</v>
      </c>
      <c r="AR14" s="48">
        <v>0.85</v>
      </c>
      <c r="AS14" s="49">
        <v>519</v>
      </c>
      <c r="AT14" s="48">
        <v>0.85</v>
      </c>
      <c r="AU14" s="49">
        <v>793</v>
      </c>
      <c r="AV14" s="48"/>
      <c r="AW14" s="49">
        <v>0.86063999999999996</v>
      </c>
      <c r="AX14" s="48">
        <v>0.86</v>
      </c>
      <c r="AY14" s="46">
        <v>332</v>
      </c>
      <c r="AZ14" s="48">
        <v>0.86</v>
      </c>
      <c r="BA14" s="49">
        <v>598</v>
      </c>
      <c r="BB14" s="48">
        <v>0.86</v>
      </c>
      <c r="BC14" s="49">
        <v>860</v>
      </c>
      <c r="BD14" s="48">
        <v>0.87</v>
      </c>
      <c r="BE14" s="49">
        <v>120</v>
      </c>
      <c r="BF14" s="48">
        <v>0.87</v>
      </c>
      <c r="BG14" s="49">
        <v>378</v>
      </c>
      <c r="BH14" s="48">
        <v>0.87</v>
      </c>
      <c r="BI14" s="49">
        <v>631</v>
      </c>
      <c r="BJ14" s="48">
        <v>0.87</v>
      </c>
      <c r="BK14" s="46">
        <v>883</v>
      </c>
      <c r="BL14" s="48">
        <v>0.88</v>
      </c>
      <c r="BM14" s="49">
        <v>132</v>
      </c>
      <c r="BN14" s="48">
        <v>0.88</v>
      </c>
      <c r="BO14" s="49">
        <v>378</v>
      </c>
      <c r="BP14" s="48">
        <v>0.88</v>
      </c>
      <c r="BQ14" s="49">
        <v>622</v>
      </c>
      <c r="BR14" s="48">
        <v>0.88</v>
      </c>
      <c r="BS14" s="49">
        <v>864</v>
      </c>
      <c r="BT14" s="48">
        <v>0.89</v>
      </c>
      <c r="BU14" s="49">
        <v>103</v>
      </c>
      <c r="BV14" s="48">
        <v>0.89</v>
      </c>
      <c r="BW14" s="46">
        <v>340</v>
      </c>
      <c r="BX14" s="48">
        <v>0.89</v>
      </c>
      <c r="BY14" s="49">
        <v>575</v>
      </c>
      <c r="BZ14" s="48">
        <v>0.89</v>
      </c>
      <c r="CA14" s="49">
        <v>808</v>
      </c>
      <c r="CB14" s="49"/>
      <c r="CC14" s="49">
        <v>0.90039000000000002</v>
      </c>
      <c r="CD14" s="146" t="s">
        <v>49</v>
      </c>
      <c r="CE14" s="49">
        <v>267</v>
      </c>
      <c r="CF14" s="146" t="s">
        <v>49</v>
      </c>
      <c r="CG14" s="49">
        <v>491</v>
      </c>
      <c r="CH14" s="146" t="s">
        <v>49</v>
      </c>
      <c r="CI14" s="46">
        <v>714</v>
      </c>
      <c r="CJ14" s="146" t="s">
        <v>49</v>
      </c>
      <c r="CK14" s="49">
        <v>933</v>
      </c>
      <c r="CL14" s="146" t="s">
        <v>50</v>
      </c>
      <c r="CM14" s="49">
        <v>152</v>
      </c>
      <c r="CN14" s="146" t="s">
        <v>50</v>
      </c>
      <c r="CO14" s="49">
        <v>368</v>
      </c>
      <c r="CP14" s="146" t="s">
        <v>50</v>
      </c>
      <c r="CQ14" s="49">
        <v>581</v>
      </c>
      <c r="CR14" s="146" t="s">
        <v>50</v>
      </c>
      <c r="CS14" s="49">
        <v>791</v>
      </c>
      <c r="CT14" s="146" t="s">
        <v>50</v>
      </c>
      <c r="CU14" s="46">
        <v>998</v>
      </c>
      <c r="CV14" s="146" t="s">
        <v>51</v>
      </c>
      <c r="CW14" s="49">
        <v>202</v>
      </c>
      <c r="CX14" s="146" t="s">
        <v>51</v>
      </c>
      <c r="CY14" s="49">
        <v>405</v>
      </c>
      <c r="CZ14" s="146" t="s">
        <v>51</v>
      </c>
      <c r="DA14" s="49">
        <v>603</v>
      </c>
      <c r="DB14" s="146" t="s">
        <v>51</v>
      </c>
      <c r="DC14" s="49">
        <v>799</v>
      </c>
      <c r="DD14" s="146" t="s">
        <v>51</v>
      </c>
      <c r="DE14" s="49">
        <v>993</v>
      </c>
      <c r="DF14" s="146" t="s">
        <v>52</v>
      </c>
      <c r="DG14" s="46">
        <v>184</v>
      </c>
      <c r="DH14" s="146" t="s">
        <v>52</v>
      </c>
      <c r="DI14" s="49">
        <v>372</v>
      </c>
      <c r="DJ14" s="146" t="s">
        <v>52</v>
      </c>
      <c r="DK14" s="49">
        <v>558</v>
      </c>
      <c r="DL14" s="146" t="s">
        <v>52</v>
      </c>
      <c r="DM14" s="49">
        <v>739</v>
      </c>
      <c r="DN14" s="146" t="s">
        <v>52</v>
      </c>
      <c r="DO14" s="49">
        <v>917</v>
      </c>
      <c r="DP14" s="146" t="s">
        <v>64</v>
      </c>
      <c r="DQ14" s="49">
        <v>91</v>
      </c>
      <c r="DR14" s="146" t="s">
        <v>53</v>
      </c>
      <c r="DS14" s="46">
        <v>262</v>
      </c>
      <c r="DT14" s="146" t="s">
        <v>53</v>
      </c>
      <c r="DU14" s="49">
        <v>430</v>
      </c>
      <c r="DV14" s="146" t="s">
        <v>53</v>
      </c>
      <c r="DW14" s="49">
        <v>594</v>
      </c>
      <c r="DX14" s="146" t="s">
        <v>53</v>
      </c>
      <c r="DY14" s="49">
        <v>755</v>
      </c>
      <c r="DZ14" s="146" t="s">
        <v>53</v>
      </c>
      <c r="EA14" s="49">
        <v>912</v>
      </c>
      <c r="EB14" s="146" t="s">
        <v>65</v>
      </c>
      <c r="EC14" s="49">
        <v>66</v>
      </c>
      <c r="ED14" s="146" t="s">
        <v>54</v>
      </c>
      <c r="EE14" s="46">
        <v>218</v>
      </c>
      <c r="EF14" s="146" t="s">
        <v>54</v>
      </c>
      <c r="EG14" s="49">
        <v>365</v>
      </c>
      <c r="EH14" s="146" t="s">
        <v>54</v>
      </c>
      <c r="EI14" s="49">
        <v>508</v>
      </c>
      <c r="EJ14" s="146" t="s">
        <v>54</v>
      </c>
      <c r="EK14" s="49">
        <v>649</v>
      </c>
      <c r="EL14" s="146" t="s">
        <v>54</v>
      </c>
      <c r="EM14" s="49">
        <v>786</v>
      </c>
      <c r="EN14" s="146" t="s">
        <v>54</v>
      </c>
      <c r="EO14" s="49">
        <v>921</v>
      </c>
      <c r="EP14" s="146"/>
      <c r="EQ14" s="54">
        <v>0.96053999999999995</v>
      </c>
      <c r="ER14" s="146" t="s">
        <v>55</v>
      </c>
      <c r="ES14" s="49">
        <v>184</v>
      </c>
      <c r="ET14" s="146" t="s">
        <v>55</v>
      </c>
      <c r="EU14" s="49">
        <v>311</v>
      </c>
      <c r="EV14" s="146" t="s">
        <v>55</v>
      </c>
      <c r="EW14" s="49">
        <v>438</v>
      </c>
      <c r="EX14" s="146" t="s">
        <v>55</v>
      </c>
      <c r="EY14" s="49">
        <v>563</v>
      </c>
      <c r="EZ14" s="146" t="s">
        <v>55</v>
      </c>
      <c r="FA14" s="49">
        <v>687</v>
      </c>
      <c r="FB14" s="146" t="s">
        <v>55</v>
      </c>
      <c r="FC14" s="46">
        <v>808</v>
      </c>
      <c r="FD14" s="146" t="s">
        <v>55</v>
      </c>
      <c r="FE14" s="49">
        <v>928</v>
      </c>
      <c r="FF14" s="146" t="s">
        <v>69</v>
      </c>
      <c r="FG14" s="49">
        <v>46</v>
      </c>
      <c r="FH14" s="146" t="s">
        <v>56</v>
      </c>
      <c r="FI14" s="49">
        <v>162</v>
      </c>
      <c r="FJ14" s="146" t="s">
        <v>56</v>
      </c>
      <c r="FK14" s="49">
        <v>279</v>
      </c>
      <c r="FL14" s="146" t="s">
        <v>56</v>
      </c>
      <c r="FM14" s="49">
        <v>396</v>
      </c>
      <c r="FN14" s="146" t="s">
        <v>56</v>
      </c>
      <c r="FO14" s="46">
        <v>514</v>
      </c>
      <c r="FP14" s="146" t="s">
        <v>56</v>
      </c>
      <c r="FQ14" s="49">
        <v>634</v>
      </c>
      <c r="FR14" s="146" t="s">
        <v>56</v>
      </c>
      <c r="FS14" s="49">
        <v>755</v>
      </c>
      <c r="FT14" s="146" t="s">
        <v>56</v>
      </c>
      <c r="FU14" s="49">
        <v>878</v>
      </c>
      <c r="FV14" s="146"/>
      <c r="FW14" s="49">
        <v>0.98001000000000005</v>
      </c>
      <c r="FX14" s="146" t="s">
        <v>57</v>
      </c>
      <c r="FY14" s="49">
        <v>126</v>
      </c>
      <c r="FZ14" s="146" t="s">
        <v>57</v>
      </c>
      <c r="GA14" s="46">
        <v>252</v>
      </c>
      <c r="GB14" s="146" t="s">
        <v>57</v>
      </c>
      <c r="GC14" s="49">
        <v>379</v>
      </c>
      <c r="GD14" s="146" t="s">
        <v>57</v>
      </c>
      <c r="GE14" s="49">
        <v>507</v>
      </c>
      <c r="GF14" s="146" t="s">
        <v>57</v>
      </c>
      <c r="GG14" s="49">
        <v>637</v>
      </c>
      <c r="GH14" s="146" t="s">
        <v>57</v>
      </c>
      <c r="GI14" s="49">
        <v>769</v>
      </c>
      <c r="GJ14" s="146" t="s">
        <v>57</v>
      </c>
      <c r="GK14" s="49">
        <v>904</v>
      </c>
      <c r="GL14" s="146" t="s">
        <v>71</v>
      </c>
      <c r="GM14" s="46">
        <v>43</v>
      </c>
      <c r="GN14" s="146" t="s">
        <v>58</v>
      </c>
      <c r="GO14" s="49">
        <v>185</v>
      </c>
      <c r="GP14" s="146" t="s">
        <v>58</v>
      </c>
      <c r="GQ14" s="49">
        <v>330</v>
      </c>
      <c r="GR14" s="146" t="s">
        <v>58</v>
      </c>
      <c r="GS14" s="49">
        <v>477</v>
      </c>
      <c r="GT14" s="146" t="s">
        <v>58</v>
      </c>
      <c r="GU14" s="49">
        <v>627</v>
      </c>
    </row>
    <row r="15" spans="1:213" ht="15" x14ac:dyDescent="0.25">
      <c r="A15" s="60">
        <v>27</v>
      </c>
      <c r="B15" s="119">
        <v>0.78</v>
      </c>
      <c r="C15" s="120">
        <v>333</v>
      </c>
      <c r="D15" s="124">
        <v>0.78</v>
      </c>
      <c r="E15" s="120">
        <v>828</v>
      </c>
      <c r="F15" s="124">
        <v>0.79</v>
      </c>
      <c r="G15" s="120">
        <v>289</v>
      </c>
      <c r="H15" s="119">
        <v>0.79</v>
      </c>
      <c r="I15" s="120">
        <v>721</v>
      </c>
      <c r="J15" s="124" t="s">
        <v>18</v>
      </c>
      <c r="K15" s="123">
        <v>132</v>
      </c>
      <c r="L15" s="124" t="s">
        <v>18</v>
      </c>
      <c r="M15" s="123">
        <v>526</v>
      </c>
      <c r="N15" s="124" t="s">
        <v>18</v>
      </c>
      <c r="O15" s="126">
        <v>907</v>
      </c>
      <c r="P15" s="128">
        <v>0.81</v>
      </c>
      <c r="Q15" s="127">
        <v>274</v>
      </c>
      <c r="R15" s="128">
        <v>0.81</v>
      </c>
      <c r="S15" s="126">
        <v>628</v>
      </c>
      <c r="T15" s="128">
        <v>0.81</v>
      </c>
      <c r="U15" s="127">
        <v>972</v>
      </c>
      <c r="V15" s="128">
        <v>0.82</v>
      </c>
      <c r="W15" s="126">
        <v>308</v>
      </c>
      <c r="X15" s="128">
        <v>0.82</v>
      </c>
      <c r="Y15" s="127">
        <v>636</v>
      </c>
      <c r="Z15" s="128">
        <v>0.82</v>
      </c>
      <c r="AA15" s="126">
        <v>957</v>
      </c>
      <c r="AB15" s="128">
        <v>0.83</v>
      </c>
      <c r="AC15" s="127">
        <v>271</v>
      </c>
      <c r="AD15" s="128">
        <v>0.83</v>
      </c>
      <c r="AE15" s="127">
        <v>579</v>
      </c>
      <c r="AF15" s="128">
        <v>0.83</v>
      </c>
      <c r="AG15" s="127">
        <v>883</v>
      </c>
      <c r="AH15" s="128">
        <v>0.84</v>
      </c>
      <c r="AI15" s="127">
        <v>181</v>
      </c>
      <c r="AJ15" s="48">
        <v>0.84</v>
      </c>
      <c r="AK15" s="49">
        <v>473</v>
      </c>
      <c r="AL15" s="48">
        <v>0.84</v>
      </c>
      <c r="AM15" s="46">
        <v>762</v>
      </c>
      <c r="AN15" s="48"/>
      <c r="AO15" s="49">
        <v>0.85046999999999995</v>
      </c>
      <c r="AP15" s="48">
        <v>0.85</v>
      </c>
      <c r="AQ15" s="49">
        <v>328</v>
      </c>
      <c r="AR15" s="48">
        <v>0.85</v>
      </c>
      <c r="AS15" s="49">
        <v>606</v>
      </c>
      <c r="AT15" s="48">
        <v>0.85</v>
      </c>
      <c r="AU15" s="49">
        <v>880</v>
      </c>
      <c r="AV15" s="48">
        <v>0.86</v>
      </c>
      <c r="AW15" s="49">
        <v>150</v>
      </c>
      <c r="AX15" s="48">
        <v>0.86</v>
      </c>
      <c r="AY15" s="46">
        <v>418</v>
      </c>
      <c r="AZ15" s="48">
        <v>0.86</v>
      </c>
      <c r="BA15" s="49">
        <v>683</v>
      </c>
      <c r="BB15" s="48">
        <v>0.86</v>
      </c>
      <c r="BC15" s="49">
        <v>945</v>
      </c>
      <c r="BD15" s="48">
        <v>0.87</v>
      </c>
      <c r="BE15" s="49">
        <v>204</v>
      </c>
      <c r="BF15" s="48">
        <v>0.87</v>
      </c>
      <c r="BG15" s="49">
        <v>462</v>
      </c>
      <c r="BH15" s="48">
        <v>0.87</v>
      </c>
      <c r="BI15" s="49">
        <v>715</v>
      </c>
      <c r="BJ15" s="48">
        <v>0.87</v>
      </c>
      <c r="BK15" s="46">
        <v>966</v>
      </c>
      <c r="BL15" s="48">
        <v>0.88</v>
      </c>
      <c r="BM15" s="49">
        <v>215</v>
      </c>
      <c r="BN15" s="48">
        <v>0.88</v>
      </c>
      <c r="BO15" s="49">
        <v>461</v>
      </c>
      <c r="BP15" s="48">
        <v>0.88</v>
      </c>
      <c r="BQ15" s="49">
        <v>705</v>
      </c>
      <c r="BR15" s="48">
        <v>0.88</v>
      </c>
      <c r="BS15" s="49">
        <v>947</v>
      </c>
      <c r="BT15" s="48">
        <v>0.89</v>
      </c>
      <c r="BU15" s="49">
        <v>186</v>
      </c>
      <c r="BV15" s="48">
        <v>0.89</v>
      </c>
      <c r="BW15" s="46">
        <v>423</v>
      </c>
      <c r="BX15" s="48">
        <v>0.89</v>
      </c>
      <c r="BY15" s="49">
        <v>658</v>
      </c>
      <c r="BZ15" s="48">
        <v>0.89</v>
      </c>
      <c r="CA15" s="49">
        <v>891</v>
      </c>
      <c r="CB15" s="146" t="s">
        <v>49</v>
      </c>
      <c r="CC15" s="49">
        <v>122</v>
      </c>
      <c r="CD15" s="146" t="s">
        <v>49</v>
      </c>
      <c r="CE15" s="49">
        <v>349</v>
      </c>
      <c r="CF15" s="146" t="s">
        <v>49</v>
      </c>
      <c r="CG15" s="49">
        <v>573</v>
      </c>
      <c r="CH15" s="146" t="s">
        <v>49</v>
      </c>
      <c r="CI15" s="46">
        <v>795</v>
      </c>
      <c r="CJ15" s="49"/>
      <c r="CK15" s="49">
        <v>0.91013999999999995</v>
      </c>
      <c r="CL15" s="146" t="s">
        <v>50</v>
      </c>
      <c r="CM15" s="49">
        <v>232</v>
      </c>
      <c r="CN15" s="146" t="s">
        <v>50</v>
      </c>
      <c r="CO15" s="49">
        <v>447</v>
      </c>
      <c r="CP15" s="146" t="s">
        <v>50</v>
      </c>
      <c r="CQ15" s="49">
        <v>659</v>
      </c>
      <c r="CR15" s="146" t="s">
        <v>50</v>
      </c>
      <c r="CS15" s="49">
        <v>869</v>
      </c>
      <c r="CT15" s="49"/>
      <c r="CU15" s="46">
        <v>0.92076000000000002</v>
      </c>
      <c r="CV15" s="146" t="s">
        <v>51</v>
      </c>
      <c r="CW15" s="49">
        <v>280</v>
      </c>
      <c r="CX15" s="146" t="s">
        <v>51</v>
      </c>
      <c r="CY15" s="49">
        <v>481</v>
      </c>
      <c r="CZ15" s="146" t="s">
        <v>51</v>
      </c>
      <c r="DA15" s="49">
        <v>678</v>
      </c>
      <c r="DB15" s="146" t="s">
        <v>51</v>
      </c>
      <c r="DC15" s="49">
        <v>874</v>
      </c>
      <c r="DD15" s="49"/>
      <c r="DE15" s="49">
        <v>0.93067999999999995</v>
      </c>
      <c r="DF15" s="146" t="s">
        <v>52</v>
      </c>
      <c r="DG15" s="46">
        <v>258</v>
      </c>
      <c r="DH15" s="146" t="s">
        <v>52</v>
      </c>
      <c r="DI15" s="49">
        <v>446</v>
      </c>
      <c r="DJ15" s="146" t="s">
        <v>52</v>
      </c>
      <c r="DK15" s="49">
        <v>630</v>
      </c>
      <c r="DL15" s="146" t="s">
        <v>52</v>
      </c>
      <c r="DM15" s="49">
        <v>811</v>
      </c>
      <c r="DN15" s="146" t="s">
        <v>52</v>
      </c>
      <c r="DO15" s="49">
        <v>988</v>
      </c>
      <c r="DP15" s="146" t="s">
        <v>53</v>
      </c>
      <c r="DQ15" s="49">
        <v>161</v>
      </c>
      <c r="DR15" s="146" t="s">
        <v>53</v>
      </c>
      <c r="DS15" s="46">
        <v>332</v>
      </c>
      <c r="DT15" s="146" t="s">
        <v>53</v>
      </c>
      <c r="DU15" s="49">
        <v>498</v>
      </c>
      <c r="DV15" s="146" t="s">
        <v>53</v>
      </c>
      <c r="DW15" s="49">
        <v>661</v>
      </c>
      <c r="DX15" s="146" t="s">
        <v>53</v>
      </c>
      <c r="DY15" s="49">
        <v>820</v>
      </c>
      <c r="DZ15" s="146" t="s">
        <v>53</v>
      </c>
      <c r="EA15" s="49">
        <v>977</v>
      </c>
      <c r="EB15" s="146" t="s">
        <v>54</v>
      </c>
      <c r="EC15" s="49">
        <v>130</v>
      </c>
      <c r="ED15" s="146" t="s">
        <v>54</v>
      </c>
      <c r="EE15" s="46">
        <v>280</v>
      </c>
      <c r="EF15" s="146" t="s">
        <v>54</v>
      </c>
      <c r="EG15" s="49">
        <v>426</v>
      </c>
      <c r="EH15" s="146" t="s">
        <v>54</v>
      </c>
      <c r="EI15" s="49">
        <v>569</v>
      </c>
      <c r="EJ15" s="146" t="s">
        <v>54</v>
      </c>
      <c r="EK15" s="49">
        <v>708</v>
      </c>
      <c r="EL15" s="146" t="s">
        <v>54</v>
      </c>
      <c r="EM15" s="49">
        <v>844</v>
      </c>
      <c r="EN15" s="146" t="s">
        <v>54</v>
      </c>
      <c r="EO15" s="49">
        <v>977</v>
      </c>
      <c r="EP15" s="146" t="s">
        <v>55</v>
      </c>
      <c r="EQ15" s="54">
        <v>108</v>
      </c>
      <c r="ER15" s="146" t="s">
        <v>55</v>
      </c>
      <c r="ES15" s="49">
        <v>236</v>
      </c>
      <c r="ET15" s="146" t="s">
        <v>55</v>
      </c>
      <c r="EU15" s="49">
        <v>363</v>
      </c>
      <c r="EV15" s="146" t="s">
        <v>55</v>
      </c>
      <c r="EW15" s="49">
        <v>487</v>
      </c>
      <c r="EX15" s="146" t="s">
        <v>55</v>
      </c>
      <c r="EY15" s="49">
        <v>611</v>
      </c>
      <c r="EZ15" s="146" t="s">
        <v>55</v>
      </c>
      <c r="FA15" s="49">
        <v>733</v>
      </c>
      <c r="FB15" s="146" t="s">
        <v>55</v>
      </c>
      <c r="FC15" s="46">
        <v>854</v>
      </c>
      <c r="FD15" s="146" t="s">
        <v>55</v>
      </c>
      <c r="FE15" s="49">
        <v>972</v>
      </c>
      <c r="FF15" s="146" t="s">
        <v>69</v>
      </c>
      <c r="FG15" s="49">
        <v>88</v>
      </c>
      <c r="FH15" s="146" t="s">
        <v>56</v>
      </c>
      <c r="FI15" s="49">
        <v>203</v>
      </c>
      <c r="FJ15" s="146" t="s">
        <v>56</v>
      </c>
      <c r="FK15" s="49">
        <v>318</v>
      </c>
      <c r="FL15" s="146" t="s">
        <v>56</v>
      </c>
      <c r="FM15" s="49">
        <v>434</v>
      </c>
      <c r="FN15" s="146" t="s">
        <v>56</v>
      </c>
      <c r="FO15" s="46">
        <v>551</v>
      </c>
      <c r="FP15" s="146" t="s">
        <v>56</v>
      </c>
      <c r="FQ15" s="49">
        <v>670</v>
      </c>
      <c r="FR15" s="146" t="s">
        <v>56</v>
      </c>
      <c r="FS15" s="49">
        <v>791</v>
      </c>
      <c r="FT15" s="146" t="s">
        <v>56</v>
      </c>
      <c r="FU15" s="49">
        <v>912</v>
      </c>
      <c r="FV15" s="146" t="s">
        <v>70</v>
      </c>
      <c r="FW15" s="49">
        <v>34</v>
      </c>
      <c r="FX15" s="146" t="s">
        <v>57</v>
      </c>
      <c r="FY15" s="49">
        <v>159</v>
      </c>
      <c r="FZ15" s="146" t="s">
        <v>57</v>
      </c>
      <c r="GA15" s="46">
        <v>284</v>
      </c>
      <c r="GB15" s="146" t="s">
        <v>57</v>
      </c>
      <c r="GC15" s="49">
        <v>410</v>
      </c>
      <c r="GD15" s="146" t="s">
        <v>57</v>
      </c>
      <c r="GE15" s="49">
        <v>537</v>
      </c>
      <c r="GF15" s="146" t="s">
        <v>57</v>
      </c>
      <c r="GG15" s="49">
        <v>666</v>
      </c>
      <c r="GH15" s="146" t="s">
        <v>57</v>
      </c>
      <c r="GI15" s="49">
        <v>798</v>
      </c>
      <c r="GJ15" s="146" t="s">
        <v>57</v>
      </c>
      <c r="GK15" s="49">
        <v>933</v>
      </c>
      <c r="GL15" s="146" t="s">
        <v>71</v>
      </c>
      <c r="GM15" s="46">
        <v>72</v>
      </c>
      <c r="GN15" s="146" t="s">
        <v>58</v>
      </c>
      <c r="GO15" s="49">
        <v>214</v>
      </c>
      <c r="GP15" s="146" t="s">
        <v>58</v>
      </c>
      <c r="GQ15" s="49">
        <v>359</v>
      </c>
      <c r="GR15" s="146" t="s">
        <v>58</v>
      </c>
      <c r="GS15" s="49">
        <v>506</v>
      </c>
      <c r="GT15" s="146" t="s">
        <v>58</v>
      </c>
      <c r="GU15" s="49">
        <v>655</v>
      </c>
    </row>
    <row r="16" spans="1:213" ht="15" x14ac:dyDescent="0.25">
      <c r="A16" s="61">
        <v>26</v>
      </c>
      <c r="B16" s="119">
        <v>0.78</v>
      </c>
      <c r="C16" s="120">
        <v>416</v>
      </c>
      <c r="D16" s="124">
        <v>0.78</v>
      </c>
      <c r="E16" s="120">
        <v>915</v>
      </c>
      <c r="F16" s="124">
        <v>0.79</v>
      </c>
      <c r="G16" s="120">
        <v>376</v>
      </c>
      <c r="H16" s="119">
        <v>0.79</v>
      </c>
      <c r="I16" s="120">
        <v>810</v>
      </c>
      <c r="J16" s="124" t="s">
        <v>18</v>
      </c>
      <c r="K16" s="123">
        <v>222</v>
      </c>
      <c r="L16" s="124" t="s">
        <v>18</v>
      </c>
      <c r="M16" s="123">
        <v>616</v>
      </c>
      <c r="N16" s="124" t="s">
        <v>18</v>
      </c>
      <c r="O16" s="126">
        <v>997</v>
      </c>
      <c r="P16" s="128">
        <v>0.81</v>
      </c>
      <c r="Q16" s="127">
        <v>364</v>
      </c>
      <c r="R16" s="128">
        <v>0.81</v>
      </c>
      <c r="S16" s="126">
        <v>718</v>
      </c>
      <c r="T16" s="128"/>
      <c r="U16" s="127">
        <v>0.82062000000000002</v>
      </c>
      <c r="V16" s="128">
        <v>0.82</v>
      </c>
      <c r="W16" s="126">
        <v>398</v>
      </c>
      <c r="X16" s="128">
        <v>0.82</v>
      </c>
      <c r="Y16" s="127">
        <v>726</v>
      </c>
      <c r="Z16" s="128"/>
      <c r="AA16" s="126">
        <v>0.83045999999999998</v>
      </c>
      <c r="AB16" s="128">
        <v>0.83</v>
      </c>
      <c r="AC16" s="127">
        <v>360</v>
      </c>
      <c r="AD16" s="128">
        <v>0.83</v>
      </c>
      <c r="AE16" s="127">
        <v>668</v>
      </c>
      <c r="AF16" s="128">
        <v>0.83</v>
      </c>
      <c r="AG16" s="127">
        <v>971</v>
      </c>
      <c r="AH16" s="128">
        <v>0.84</v>
      </c>
      <c r="AI16" s="127">
        <v>268</v>
      </c>
      <c r="AJ16" s="48">
        <v>0.84</v>
      </c>
      <c r="AK16" s="49">
        <v>560</v>
      </c>
      <c r="AL16" s="48">
        <v>0.84</v>
      </c>
      <c r="AM16" s="46">
        <v>849</v>
      </c>
      <c r="AN16" s="48">
        <v>0.85</v>
      </c>
      <c r="AO16" s="49">
        <v>133</v>
      </c>
      <c r="AP16" s="48">
        <v>0.85</v>
      </c>
      <c r="AQ16" s="49">
        <v>414</v>
      </c>
      <c r="AR16" s="48">
        <v>0.85</v>
      </c>
      <c r="AS16" s="49">
        <v>692</v>
      </c>
      <c r="AT16" s="48">
        <v>0.85</v>
      </c>
      <c r="AU16" s="49">
        <v>996</v>
      </c>
      <c r="AV16" s="48">
        <v>0.86</v>
      </c>
      <c r="AW16" s="49">
        <v>236</v>
      </c>
      <c r="AX16" s="48">
        <v>0.86</v>
      </c>
      <c r="AY16" s="46">
        <v>504</v>
      </c>
      <c r="AZ16" s="48">
        <v>0.86</v>
      </c>
      <c r="BA16" s="49">
        <v>769</v>
      </c>
      <c r="BB16" s="49"/>
      <c r="BC16" s="49">
        <v>0.87029999999999996</v>
      </c>
      <c r="BD16" s="48">
        <v>0.87</v>
      </c>
      <c r="BE16" s="49">
        <v>288</v>
      </c>
      <c r="BF16" s="48">
        <v>0.87</v>
      </c>
      <c r="BG16" s="49">
        <v>545</v>
      </c>
      <c r="BH16" s="48">
        <v>0.87</v>
      </c>
      <c r="BI16" s="49">
        <v>798</v>
      </c>
      <c r="BJ16" s="49"/>
      <c r="BK16" s="46">
        <v>0.88048999999999999</v>
      </c>
      <c r="BL16" s="48">
        <v>0.88</v>
      </c>
      <c r="BM16" s="49">
        <v>298</v>
      </c>
      <c r="BN16" s="48">
        <v>0.88</v>
      </c>
      <c r="BO16" s="49">
        <v>544</v>
      </c>
      <c r="BP16" s="48">
        <v>0.88</v>
      </c>
      <c r="BQ16" s="49">
        <v>787</v>
      </c>
      <c r="BR16" s="48"/>
      <c r="BS16" s="49">
        <v>0.89029000000000003</v>
      </c>
      <c r="BT16" s="48">
        <v>0.89</v>
      </c>
      <c r="BU16" s="49">
        <v>268</v>
      </c>
      <c r="BV16" s="48">
        <v>0.89</v>
      </c>
      <c r="BW16" s="46">
        <v>505</v>
      </c>
      <c r="BX16" s="48">
        <v>0.89</v>
      </c>
      <c r="BY16" s="49">
        <v>740</v>
      </c>
      <c r="BZ16" s="48">
        <v>0.89</v>
      </c>
      <c r="CA16" s="49">
        <v>973</v>
      </c>
      <c r="CB16" s="146" t="s">
        <v>49</v>
      </c>
      <c r="CC16" s="49">
        <v>204</v>
      </c>
      <c r="CD16" s="146" t="s">
        <v>49</v>
      </c>
      <c r="CE16" s="49">
        <v>431</v>
      </c>
      <c r="CF16" s="146" t="s">
        <v>49</v>
      </c>
      <c r="CG16" s="49">
        <v>655</v>
      </c>
      <c r="CH16" s="146" t="s">
        <v>49</v>
      </c>
      <c r="CI16" s="46">
        <v>876</v>
      </c>
      <c r="CJ16" s="146" t="s">
        <v>61</v>
      </c>
      <c r="CK16" s="49">
        <v>95</v>
      </c>
      <c r="CL16" s="146" t="s">
        <v>50</v>
      </c>
      <c r="CM16" s="49">
        <v>312</v>
      </c>
      <c r="CN16" s="146" t="s">
        <v>50</v>
      </c>
      <c r="CO16" s="49">
        <v>526</v>
      </c>
      <c r="CP16" s="146" t="s">
        <v>50</v>
      </c>
      <c r="CQ16" s="49">
        <v>738</v>
      </c>
      <c r="CR16" s="146" t="s">
        <v>50</v>
      </c>
      <c r="CS16" s="49">
        <v>947</v>
      </c>
      <c r="CT16" s="146" t="s">
        <v>51</v>
      </c>
      <c r="CU16" s="46">
        <v>154</v>
      </c>
      <c r="CV16" s="146" t="s">
        <v>51</v>
      </c>
      <c r="CW16" s="49">
        <v>357</v>
      </c>
      <c r="CX16" s="146" t="s">
        <v>51</v>
      </c>
      <c r="CY16" s="49">
        <v>557</v>
      </c>
      <c r="CZ16" s="146" t="s">
        <v>51</v>
      </c>
      <c r="DA16" s="49">
        <v>754</v>
      </c>
      <c r="DB16" s="146" t="s">
        <v>51</v>
      </c>
      <c r="DC16" s="49">
        <v>950</v>
      </c>
      <c r="DD16" s="146" t="s">
        <v>52</v>
      </c>
      <c r="DE16" s="49">
        <v>142</v>
      </c>
      <c r="DF16" s="146" t="s">
        <v>52</v>
      </c>
      <c r="DG16" s="46">
        <v>332</v>
      </c>
      <c r="DH16" s="146" t="s">
        <v>52</v>
      </c>
      <c r="DI16" s="49">
        <v>519</v>
      </c>
      <c r="DJ16" s="146" t="s">
        <v>52</v>
      </c>
      <c r="DK16" s="49">
        <v>702</v>
      </c>
      <c r="DL16" s="146" t="s">
        <v>52</v>
      </c>
      <c r="DM16" s="49">
        <v>883</v>
      </c>
      <c r="DN16" s="49"/>
      <c r="DO16" s="49">
        <v>0.94059000000000004</v>
      </c>
      <c r="DP16" s="146" t="s">
        <v>53</v>
      </c>
      <c r="DQ16" s="49">
        <v>231</v>
      </c>
      <c r="DR16" s="146" t="s">
        <v>53</v>
      </c>
      <c r="DS16" s="46">
        <v>400</v>
      </c>
      <c r="DT16" s="146" t="s">
        <v>53</v>
      </c>
      <c r="DU16" s="49">
        <v>565</v>
      </c>
      <c r="DV16" s="146" t="s">
        <v>53</v>
      </c>
      <c r="DW16" s="49">
        <v>727</v>
      </c>
      <c r="DX16" s="146" t="s">
        <v>53</v>
      </c>
      <c r="DY16" s="49">
        <v>886</v>
      </c>
      <c r="DZ16" s="146"/>
      <c r="EA16" s="49">
        <v>0.95042000000000004</v>
      </c>
      <c r="EB16" s="146" t="s">
        <v>54</v>
      </c>
      <c r="EC16" s="49">
        <v>193</v>
      </c>
      <c r="ED16" s="146" t="s">
        <v>54</v>
      </c>
      <c r="EE16" s="46">
        <v>342</v>
      </c>
      <c r="EF16" s="146" t="s">
        <v>54</v>
      </c>
      <c r="EG16" s="49">
        <v>487</v>
      </c>
      <c r="EH16" s="146" t="s">
        <v>54</v>
      </c>
      <c r="EI16" s="49">
        <v>628</v>
      </c>
      <c r="EJ16" s="146" t="s">
        <v>54</v>
      </c>
      <c r="EK16" s="49">
        <v>766</v>
      </c>
      <c r="EL16" s="146" t="s">
        <v>54</v>
      </c>
      <c r="EM16" s="49">
        <v>900</v>
      </c>
      <c r="EN16" s="146"/>
      <c r="EO16" s="49">
        <v>0.96031</v>
      </c>
      <c r="EP16" s="146" t="s">
        <v>55</v>
      </c>
      <c r="EQ16" s="54">
        <v>161</v>
      </c>
      <c r="ER16" s="146" t="s">
        <v>55</v>
      </c>
      <c r="ES16" s="49">
        <v>288</v>
      </c>
      <c r="ET16" s="146" t="s">
        <v>55</v>
      </c>
      <c r="EU16" s="49">
        <v>413</v>
      </c>
      <c r="EV16" s="146" t="s">
        <v>55</v>
      </c>
      <c r="EW16" s="49">
        <v>536</v>
      </c>
      <c r="EX16" s="146" t="s">
        <v>55</v>
      </c>
      <c r="EY16" s="49">
        <v>658</v>
      </c>
      <c r="EZ16" s="146" t="s">
        <v>55</v>
      </c>
      <c r="FA16" s="49">
        <v>779</v>
      </c>
      <c r="FB16" s="146" t="s">
        <v>55</v>
      </c>
      <c r="FC16" s="46">
        <v>898</v>
      </c>
      <c r="FD16" s="146"/>
      <c r="FE16" s="49">
        <v>0.97014</v>
      </c>
      <c r="FF16" s="146" t="s">
        <v>56</v>
      </c>
      <c r="FG16" s="49">
        <v>129</v>
      </c>
      <c r="FH16" s="146" t="s">
        <v>56</v>
      </c>
      <c r="FI16" s="49">
        <v>243</v>
      </c>
      <c r="FJ16" s="146" t="s">
        <v>56</v>
      </c>
      <c r="FK16" s="49">
        <v>357</v>
      </c>
      <c r="FL16" s="146" t="s">
        <v>56</v>
      </c>
      <c r="FM16" s="49">
        <v>472</v>
      </c>
      <c r="FN16" s="146" t="s">
        <v>56</v>
      </c>
      <c r="FO16" s="46">
        <v>588</v>
      </c>
      <c r="FP16" s="146" t="s">
        <v>56</v>
      </c>
      <c r="FQ16" s="49">
        <v>706</v>
      </c>
      <c r="FR16" s="146" t="s">
        <v>56</v>
      </c>
      <c r="FS16" s="49">
        <v>824</v>
      </c>
      <c r="FT16" s="146" t="s">
        <v>56</v>
      </c>
      <c r="FU16" s="49">
        <v>944</v>
      </c>
      <c r="FV16" s="146" t="s">
        <v>70</v>
      </c>
      <c r="FW16" s="49">
        <v>66</v>
      </c>
      <c r="FX16" s="146" t="s">
        <v>57</v>
      </c>
      <c r="FY16" s="49">
        <v>189</v>
      </c>
      <c r="FZ16" s="146" t="s">
        <v>57</v>
      </c>
      <c r="GA16" s="46">
        <v>314</v>
      </c>
      <c r="GB16" s="146" t="s">
        <v>57</v>
      </c>
      <c r="GC16" s="49">
        <v>439</v>
      </c>
      <c r="GD16" s="146" t="s">
        <v>57</v>
      </c>
      <c r="GE16" s="49">
        <v>566</v>
      </c>
      <c r="GF16" s="146" t="s">
        <v>57</v>
      </c>
      <c r="GG16" s="49">
        <v>694</v>
      </c>
      <c r="GH16" s="146" t="s">
        <v>57</v>
      </c>
      <c r="GI16" s="49">
        <v>826</v>
      </c>
      <c r="GJ16" s="146" t="s">
        <v>57</v>
      </c>
      <c r="GK16" s="49">
        <v>960</v>
      </c>
      <c r="GL16" s="146" t="s">
        <v>71</v>
      </c>
      <c r="GM16" s="46">
        <v>99</v>
      </c>
      <c r="GN16" s="146" t="s">
        <v>58</v>
      </c>
      <c r="GO16" s="49">
        <v>241</v>
      </c>
      <c r="GP16" s="146" t="s">
        <v>58</v>
      </c>
      <c r="GQ16" s="49">
        <v>386</v>
      </c>
      <c r="GR16" s="146" t="s">
        <v>58</v>
      </c>
      <c r="GS16" s="49">
        <v>533</v>
      </c>
      <c r="GT16" s="146" t="s">
        <v>58</v>
      </c>
      <c r="GU16" s="49">
        <v>682</v>
      </c>
    </row>
    <row r="17" spans="1:203" ht="15" x14ac:dyDescent="0.25">
      <c r="A17" s="72">
        <v>25</v>
      </c>
      <c r="B17" s="119">
        <v>0.78</v>
      </c>
      <c r="C17" s="120">
        <v>500</v>
      </c>
      <c r="D17" s="124"/>
      <c r="E17" s="120">
        <v>0.79</v>
      </c>
      <c r="F17" s="124">
        <v>0.79</v>
      </c>
      <c r="G17" s="120">
        <v>463</v>
      </c>
      <c r="H17" s="119">
        <v>0.79</v>
      </c>
      <c r="I17" s="120">
        <v>898</v>
      </c>
      <c r="J17" s="124" t="s">
        <v>18</v>
      </c>
      <c r="K17" s="123">
        <v>310</v>
      </c>
      <c r="L17" s="124" t="s">
        <v>18</v>
      </c>
      <c r="M17" s="123">
        <v>705</v>
      </c>
      <c r="N17" s="128"/>
      <c r="O17" s="126">
        <v>0.81086999999999998</v>
      </c>
      <c r="P17" s="128">
        <v>0.81</v>
      </c>
      <c r="Q17" s="127">
        <v>453</v>
      </c>
      <c r="R17" s="128">
        <v>0.81</v>
      </c>
      <c r="S17" s="126">
        <v>807</v>
      </c>
      <c r="T17" s="128">
        <v>0.82</v>
      </c>
      <c r="U17" s="127">
        <v>151</v>
      </c>
      <c r="V17" s="128">
        <v>0.82</v>
      </c>
      <c r="W17" s="126">
        <v>487</v>
      </c>
      <c r="X17" s="128">
        <v>0.82</v>
      </c>
      <c r="Y17" s="127">
        <v>815</v>
      </c>
      <c r="Z17" s="128">
        <v>0.83</v>
      </c>
      <c r="AA17" s="126">
        <v>135</v>
      </c>
      <c r="AB17" s="128">
        <v>0.83</v>
      </c>
      <c r="AC17" s="127">
        <v>449</v>
      </c>
      <c r="AD17" s="128">
        <v>0.83</v>
      </c>
      <c r="AE17" s="127">
        <v>757</v>
      </c>
      <c r="AF17" s="128"/>
      <c r="AG17" s="127">
        <v>0.84058999999999995</v>
      </c>
      <c r="AH17" s="128">
        <v>0.84</v>
      </c>
      <c r="AI17" s="127">
        <v>355</v>
      </c>
      <c r="AJ17" s="48">
        <v>0.84</v>
      </c>
      <c r="AK17" s="49">
        <v>647</v>
      </c>
      <c r="AL17" s="48">
        <v>0.84</v>
      </c>
      <c r="AM17" s="46">
        <v>936</v>
      </c>
      <c r="AN17" s="48">
        <v>0.85</v>
      </c>
      <c r="AO17" s="49">
        <v>220</v>
      </c>
      <c r="AP17" s="48">
        <v>0.85</v>
      </c>
      <c r="AQ17" s="49">
        <v>500</v>
      </c>
      <c r="AR17" s="48">
        <v>0.85</v>
      </c>
      <c r="AS17" s="49">
        <v>778</v>
      </c>
      <c r="AT17" s="48"/>
      <c r="AU17" s="49">
        <v>0.86051999999999995</v>
      </c>
      <c r="AV17" s="48">
        <v>0.86</v>
      </c>
      <c r="AW17" s="49">
        <v>322</v>
      </c>
      <c r="AX17" s="48">
        <v>0.86</v>
      </c>
      <c r="AY17" s="46">
        <v>589</v>
      </c>
      <c r="AZ17" s="48">
        <v>0.86</v>
      </c>
      <c r="BA17" s="49">
        <v>853</v>
      </c>
      <c r="BB17" s="48">
        <v>0.87</v>
      </c>
      <c r="BC17" s="49">
        <v>114</v>
      </c>
      <c r="BD17" s="48">
        <v>0.87</v>
      </c>
      <c r="BE17" s="49">
        <v>373</v>
      </c>
      <c r="BF17" s="48">
        <v>0.87</v>
      </c>
      <c r="BG17" s="49">
        <v>629</v>
      </c>
      <c r="BH17" s="48">
        <v>0.87</v>
      </c>
      <c r="BI17" s="49">
        <v>882</v>
      </c>
      <c r="BJ17" s="48">
        <v>0.88</v>
      </c>
      <c r="BK17" s="46">
        <v>132</v>
      </c>
      <c r="BL17" s="48">
        <v>0.88</v>
      </c>
      <c r="BM17" s="49">
        <v>381</v>
      </c>
      <c r="BN17" s="48">
        <v>0.88</v>
      </c>
      <c r="BO17" s="49">
        <v>827</v>
      </c>
      <c r="BP17" s="48">
        <v>0.88</v>
      </c>
      <c r="BQ17" s="49">
        <v>870</v>
      </c>
      <c r="BR17" s="48">
        <v>0.89</v>
      </c>
      <c r="BS17" s="49">
        <v>111</v>
      </c>
      <c r="BT17" s="48">
        <v>0.89</v>
      </c>
      <c r="BU17" s="49">
        <v>350</v>
      </c>
      <c r="BV17" s="48">
        <v>0.89</v>
      </c>
      <c r="BW17" s="46">
        <v>587</v>
      </c>
      <c r="BX17" s="48">
        <v>0.89</v>
      </c>
      <c r="BY17" s="49">
        <v>822</v>
      </c>
      <c r="BZ17" s="49"/>
      <c r="CA17" s="49">
        <v>0.90054999999999996</v>
      </c>
      <c r="CB17" s="146" t="s">
        <v>49</v>
      </c>
      <c r="CC17" s="49">
        <v>285</v>
      </c>
      <c r="CD17" s="146" t="s">
        <v>49</v>
      </c>
      <c r="CE17" s="49">
        <v>512</v>
      </c>
      <c r="CF17" s="146" t="s">
        <v>49</v>
      </c>
      <c r="CG17" s="49">
        <v>736</v>
      </c>
      <c r="CH17" s="146" t="s">
        <v>49</v>
      </c>
      <c r="CI17" s="46">
        <v>957</v>
      </c>
      <c r="CJ17" s="146" t="s">
        <v>50</v>
      </c>
      <c r="CK17" s="49">
        <v>176</v>
      </c>
      <c r="CL17" s="146" t="s">
        <v>50</v>
      </c>
      <c r="CM17" s="49">
        <v>392</v>
      </c>
      <c r="CN17" s="146" t="s">
        <v>50</v>
      </c>
      <c r="CO17" s="49">
        <v>606</v>
      </c>
      <c r="CP17" s="146" t="s">
        <v>50</v>
      </c>
      <c r="CQ17" s="49">
        <v>817</v>
      </c>
      <c r="CR17" s="49"/>
      <c r="CS17" s="49">
        <v>0.92025000000000001</v>
      </c>
      <c r="CT17" s="146" t="s">
        <v>51</v>
      </c>
      <c r="CU17" s="46">
        <v>232</v>
      </c>
      <c r="CV17" s="146" t="s">
        <v>51</v>
      </c>
      <c r="CW17" s="49">
        <v>435</v>
      </c>
      <c r="CX17" s="146" t="s">
        <v>51</v>
      </c>
      <c r="CY17" s="49">
        <v>634</v>
      </c>
      <c r="CZ17" s="146" t="s">
        <v>51</v>
      </c>
      <c r="DA17" s="49">
        <v>831</v>
      </c>
      <c r="DB17" s="49"/>
      <c r="DC17" s="49">
        <v>0.93025000000000002</v>
      </c>
      <c r="DD17" s="146" t="s">
        <v>52</v>
      </c>
      <c r="DE17" s="49">
        <v>217</v>
      </c>
      <c r="DF17" s="146" t="s">
        <v>52</v>
      </c>
      <c r="DG17" s="46">
        <v>406</v>
      </c>
      <c r="DH17" s="146" t="s">
        <v>52</v>
      </c>
      <c r="DI17" s="49">
        <v>592</v>
      </c>
      <c r="DJ17" s="146" t="s">
        <v>52</v>
      </c>
      <c r="DK17" s="49">
        <v>774</v>
      </c>
      <c r="DL17" s="146" t="s">
        <v>52</v>
      </c>
      <c r="DM17" s="49">
        <v>955</v>
      </c>
      <c r="DN17" s="146" t="s">
        <v>53</v>
      </c>
      <c r="DO17" s="49">
        <v>130</v>
      </c>
      <c r="DP17" s="146" t="s">
        <v>53</v>
      </c>
      <c r="DQ17" s="49">
        <v>301</v>
      </c>
      <c r="DR17" s="146" t="s">
        <v>53</v>
      </c>
      <c r="DS17" s="46">
        <v>469</v>
      </c>
      <c r="DT17" s="146" t="s">
        <v>53</v>
      </c>
      <c r="DU17" s="49">
        <v>633</v>
      </c>
      <c r="DV17" s="146" t="s">
        <v>53</v>
      </c>
      <c r="DW17" s="49">
        <v>794</v>
      </c>
      <c r="DX17" s="146" t="s">
        <v>53</v>
      </c>
      <c r="DY17" s="49">
        <v>951</v>
      </c>
      <c r="DZ17" s="146" t="s">
        <v>54</v>
      </c>
      <c r="EA17" s="49">
        <v>105</v>
      </c>
      <c r="EB17" s="146" t="s">
        <v>54</v>
      </c>
      <c r="EC17" s="49">
        <v>256</v>
      </c>
      <c r="ED17" s="146" t="s">
        <v>54</v>
      </c>
      <c r="EE17" s="46">
        <v>403</v>
      </c>
      <c r="EF17" s="146" t="s">
        <v>54</v>
      </c>
      <c r="EG17" s="49">
        <v>547</v>
      </c>
      <c r="EH17" s="146" t="s">
        <v>54</v>
      </c>
      <c r="EI17" s="49">
        <v>688</v>
      </c>
      <c r="EJ17" s="146" t="s">
        <v>54</v>
      </c>
      <c r="EK17" s="49">
        <v>824</v>
      </c>
      <c r="EL17" s="146" t="s">
        <v>54</v>
      </c>
      <c r="EM17" s="49">
        <v>956</v>
      </c>
      <c r="EN17" s="146" t="s">
        <v>66</v>
      </c>
      <c r="EO17" s="49">
        <v>86</v>
      </c>
      <c r="EP17" s="146" t="s">
        <v>55</v>
      </c>
      <c r="EQ17" s="54">
        <v>214</v>
      </c>
      <c r="ER17" s="146" t="s">
        <v>55</v>
      </c>
      <c r="ES17" s="49">
        <v>339</v>
      </c>
      <c r="ET17" s="146" t="s">
        <v>55</v>
      </c>
      <c r="EU17" s="49">
        <v>463</v>
      </c>
      <c r="EV17" s="146" t="s">
        <v>55</v>
      </c>
      <c r="EW17" s="49">
        <v>585</v>
      </c>
      <c r="EX17" s="146" t="s">
        <v>55</v>
      </c>
      <c r="EY17" s="49">
        <v>705</v>
      </c>
      <c r="EZ17" s="146" t="s">
        <v>55</v>
      </c>
      <c r="FA17" s="49">
        <v>823</v>
      </c>
      <c r="FB17" s="146" t="s">
        <v>55</v>
      </c>
      <c r="FC17" s="46">
        <v>940</v>
      </c>
      <c r="FD17" s="146" t="s">
        <v>69</v>
      </c>
      <c r="FE17" s="49">
        <v>56</v>
      </c>
      <c r="FF17" s="146" t="s">
        <v>56</v>
      </c>
      <c r="FG17" s="49">
        <v>170</v>
      </c>
      <c r="FH17" s="146" t="s">
        <v>56</v>
      </c>
      <c r="FI17" s="49">
        <v>282</v>
      </c>
      <c r="FJ17" s="146" t="s">
        <v>56</v>
      </c>
      <c r="FK17" s="49">
        <v>395</v>
      </c>
      <c r="FL17" s="146" t="s">
        <v>56</v>
      </c>
      <c r="FM17" s="49">
        <v>508</v>
      </c>
      <c r="FN17" s="146" t="s">
        <v>56</v>
      </c>
      <c r="FO17" s="46">
        <v>623</v>
      </c>
      <c r="FP17" s="146" t="s">
        <v>56</v>
      </c>
      <c r="FQ17" s="49">
        <v>740</v>
      </c>
      <c r="FR17" s="146" t="s">
        <v>56</v>
      </c>
      <c r="FS17" s="49">
        <v>857</v>
      </c>
      <c r="FT17" s="146" t="s">
        <v>56</v>
      </c>
      <c r="FU17" s="49">
        <v>977</v>
      </c>
      <c r="FV17" s="146" t="s">
        <v>70</v>
      </c>
      <c r="FW17" s="49">
        <v>97</v>
      </c>
      <c r="FX17" s="146" t="s">
        <v>57</v>
      </c>
      <c r="FY17" s="49">
        <v>219</v>
      </c>
      <c r="FZ17" s="146" t="s">
        <v>57</v>
      </c>
      <c r="GA17" s="46">
        <v>343</v>
      </c>
      <c r="GB17" s="146" t="s">
        <v>57</v>
      </c>
      <c r="GC17" s="49">
        <v>467</v>
      </c>
      <c r="GD17" s="146" t="s">
        <v>57</v>
      </c>
      <c r="GE17" s="49">
        <v>594</v>
      </c>
      <c r="GF17" s="146" t="s">
        <v>57</v>
      </c>
      <c r="GG17" s="49">
        <v>722</v>
      </c>
      <c r="GH17" s="146" t="s">
        <v>57</v>
      </c>
      <c r="GI17" s="49">
        <v>853</v>
      </c>
      <c r="GJ17" s="146" t="s">
        <v>57</v>
      </c>
      <c r="GK17" s="49">
        <v>987</v>
      </c>
      <c r="GL17" s="146" t="s">
        <v>58</v>
      </c>
      <c r="GM17" s="46">
        <v>126</v>
      </c>
      <c r="GN17" s="146" t="s">
        <v>58</v>
      </c>
      <c r="GO17" s="49">
        <v>268</v>
      </c>
      <c r="GP17" s="146" t="s">
        <v>58</v>
      </c>
      <c r="GQ17" s="49">
        <v>413</v>
      </c>
      <c r="GR17" s="146" t="s">
        <v>58</v>
      </c>
      <c r="GS17" s="49">
        <v>559</v>
      </c>
      <c r="GT17" s="146" t="s">
        <v>58</v>
      </c>
      <c r="GU17" s="49">
        <v>708</v>
      </c>
    </row>
    <row r="18" spans="1:203" ht="15" x14ac:dyDescent="0.25">
      <c r="A18" s="60">
        <v>24</v>
      </c>
      <c r="B18" s="119">
        <v>0.78</v>
      </c>
      <c r="C18" s="120">
        <v>585</v>
      </c>
      <c r="D18" s="124" t="s">
        <v>20</v>
      </c>
      <c r="E18" s="120">
        <v>87</v>
      </c>
      <c r="F18" s="124">
        <v>0.79</v>
      </c>
      <c r="G18" s="120">
        <v>550</v>
      </c>
      <c r="H18" s="119">
        <v>0.79</v>
      </c>
      <c r="I18" s="120">
        <v>985</v>
      </c>
      <c r="J18" s="124" t="s">
        <v>18</v>
      </c>
      <c r="K18" s="123">
        <v>397</v>
      </c>
      <c r="L18" s="124" t="s">
        <v>18</v>
      </c>
      <c r="M18" s="123">
        <v>793</v>
      </c>
      <c r="N18" s="128">
        <v>0.81</v>
      </c>
      <c r="O18" s="126">
        <v>175</v>
      </c>
      <c r="P18" s="128">
        <v>0.81</v>
      </c>
      <c r="Q18" s="127">
        <v>541</v>
      </c>
      <c r="R18" s="128">
        <v>0.81</v>
      </c>
      <c r="S18" s="126">
        <v>896</v>
      </c>
      <c r="T18" s="128">
        <v>0.82</v>
      </c>
      <c r="U18" s="127">
        <v>239</v>
      </c>
      <c r="V18" s="128">
        <v>0.82</v>
      </c>
      <c r="W18" s="126">
        <v>575</v>
      </c>
      <c r="X18" s="128">
        <v>0.82</v>
      </c>
      <c r="Y18" s="127">
        <v>903</v>
      </c>
      <c r="Z18" s="128">
        <v>0.83</v>
      </c>
      <c r="AA18" s="126">
        <v>223</v>
      </c>
      <c r="AB18" s="128">
        <v>0.83</v>
      </c>
      <c r="AC18" s="127">
        <v>537</v>
      </c>
      <c r="AD18" s="128">
        <v>0.83</v>
      </c>
      <c r="AE18" s="127">
        <v>845</v>
      </c>
      <c r="AF18" s="128">
        <v>0.84</v>
      </c>
      <c r="AG18" s="127">
        <v>147</v>
      </c>
      <c r="AH18" s="128">
        <v>0.84</v>
      </c>
      <c r="AI18" s="127">
        <v>443</v>
      </c>
      <c r="AJ18" s="48">
        <v>0.84</v>
      </c>
      <c r="AK18" s="49">
        <v>735</v>
      </c>
      <c r="AL18" s="48"/>
      <c r="AM18" s="46">
        <v>0.85023000000000004</v>
      </c>
      <c r="AN18" s="48">
        <v>0.85</v>
      </c>
      <c r="AO18" s="49">
        <v>307</v>
      </c>
      <c r="AP18" s="48">
        <v>0.85</v>
      </c>
      <c r="AQ18" s="49">
        <v>587</v>
      </c>
      <c r="AR18" s="48">
        <v>0.85</v>
      </c>
      <c r="AS18" s="49">
        <v>864</v>
      </c>
      <c r="AT18" s="48">
        <v>0.86</v>
      </c>
      <c r="AU18" s="49">
        <v>138</v>
      </c>
      <c r="AV18" s="48">
        <v>0.86</v>
      </c>
      <c r="AW18" s="49">
        <v>408</v>
      </c>
      <c r="AX18" s="48">
        <v>0.86</v>
      </c>
      <c r="AY18" s="46">
        <v>675</v>
      </c>
      <c r="AZ18" s="48">
        <v>0.86</v>
      </c>
      <c r="BA18" s="49">
        <v>939</v>
      </c>
      <c r="BB18" s="48">
        <v>0.87</v>
      </c>
      <c r="BC18" s="49">
        <v>200</v>
      </c>
      <c r="BD18" s="48">
        <v>0.87</v>
      </c>
      <c r="BE18" s="49">
        <v>458</v>
      </c>
      <c r="BF18" s="48">
        <v>0.87</v>
      </c>
      <c r="BG18" s="49">
        <v>714</v>
      </c>
      <c r="BH18" s="48">
        <v>0.87</v>
      </c>
      <c r="BI18" s="49">
        <v>967</v>
      </c>
      <c r="BJ18" s="48">
        <v>0.88</v>
      </c>
      <c r="BK18" s="46">
        <v>217</v>
      </c>
      <c r="BL18" s="48">
        <v>0.88</v>
      </c>
      <c r="BM18" s="49">
        <v>465</v>
      </c>
      <c r="BN18" s="48">
        <v>0.88</v>
      </c>
      <c r="BO18" s="49">
        <v>711</v>
      </c>
      <c r="BP18" s="48">
        <v>0.88</v>
      </c>
      <c r="BQ18" s="49">
        <v>954</v>
      </c>
      <c r="BR18" s="48">
        <v>0.89</v>
      </c>
      <c r="BS18" s="49">
        <v>195</v>
      </c>
      <c r="BT18" s="48">
        <v>0.89</v>
      </c>
      <c r="BU18" s="49">
        <v>434</v>
      </c>
      <c r="BV18" s="48">
        <v>0.89</v>
      </c>
      <c r="BW18" s="46">
        <v>670</v>
      </c>
      <c r="BX18" s="48">
        <v>0.89</v>
      </c>
      <c r="BY18" s="49">
        <v>904</v>
      </c>
      <c r="BZ18" s="146" t="s">
        <v>49</v>
      </c>
      <c r="CA18" s="49">
        <v>137</v>
      </c>
      <c r="CB18" s="146" t="s">
        <v>49</v>
      </c>
      <c r="CC18" s="49">
        <v>367</v>
      </c>
      <c r="CD18" s="146" t="s">
        <v>49</v>
      </c>
      <c r="CE18" s="49">
        <v>593</v>
      </c>
      <c r="CF18" s="146" t="s">
        <v>49</v>
      </c>
      <c r="CG18" s="49">
        <v>817</v>
      </c>
      <c r="CH18" s="49"/>
      <c r="CI18" s="46">
        <v>0.91037999999999997</v>
      </c>
      <c r="CJ18" s="146" t="s">
        <v>50</v>
      </c>
      <c r="CK18" s="49">
        <v>257</v>
      </c>
      <c r="CL18" s="146" t="s">
        <v>50</v>
      </c>
      <c r="CM18" s="49">
        <v>472</v>
      </c>
      <c r="CN18" s="146" t="s">
        <v>50</v>
      </c>
      <c r="CO18" s="49">
        <v>686</v>
      </c>
      <c r="CP18" s="146" t="s">
        <v>50</v>
      </c>
      <c r="CQ18" s="49">
        <v>897</v>
      </c>
      <c r="CR18" s="146" t="s">
        <v>51</v>
      </c>
      <c r="CS18" s="49">
        <v>105</v>
      </c>
      <c r="CT18" s="146" t="s">
        <v>51</v>
      </c>
      <c r="CU18" s="46">
        <v>311</v>
      </c>
      <c r="CV18" s="146" t="s">
        <v>51</v>
      </c>
      <c r="CW18" s="49">
        <v>513</v>
      </c>
      <c r="CX18" s="146" t="s">
        <v>51</v>
      </c>
      <c r="CY18" s="49">
        <v>712</v>
      </c>
      <c r="CZ18" s="146" t="s">
        <v>51</v>
      </c>
      <c r="DA18" s="49">
        <v>908</v>
      </c>
      <c r="DB18" s="146" t="s">
        <v>52</v>
      </c>
      <c r="DC18" s="49">
        <v>102</v>
      </c>
      <c r="DD18" s="146" t="s">
        <v>52</v>
      </c>
      <c r="DE18" s="49">
        <v>292</v>
      </c>
      <c r="DF18" s="146" t="s">
        <v>52</v>
      </c>
      <c r="DG18" s="46">
        <v>480</v>
      </c>
      <c r="DH18" s="146" t="s">
        <v>52</v>
      </c>
      <c r="DI18" s="49">
        <v>666</v>
      </c>
      <c r="DJ18" s="146" t="s">
        <v>52</v>
      </c>
      <c r="DK18" s="49">
        <v>847</v>
      </c>
      <c r="DL18" s="49"/>
      <c r="DM18" s="49">
        <v>0.94027000000000005</v>
      </c>
      <c r="DN18" s="146" t="s">
        <v>53</v>
      </c>
      <c r="DO18" s="49">
        <v>201</v>
      </c>
      <c r="DP18" s="146" t="s">
        <v>53</v>
      </c>
      <c r="DQ18" s="49">
        <v>371</v>
      </c>
      <c r="DR18" s="146" t="s">
        <v>53</v>
      </c>
      <c r="DS18" s="46">
        <v>537</v>
      </c>
      <c r="DT18" s="146" t="s">
        <v>53</v>
      </c>
      <c r="DU18" s="49">
        <v>700</v>
      </c>
      <c r="DV18" s="146" t="s">
        <v>53</v>
      </c>
      <c r="DW18" s="49">
        <v>860</v>
      </c>
      <c r="DX18" s="49"/>
      <c r="DY18" s="49">
        <v>0.95016999999999996</v>
      </c>
      <c r="DZ18" s="146" t="s">
        <v>54</v>
      </c>
      <c r="EA18" s="49">
        <v>169</v>
      </c>
      <c r="EB18" s="146" t="s">
        <v>54</v>
      </c>
      <c r="EC18" s="49">
        <v>318</v>
      </c>
      <c r="ED18" s="146" t="s">
        <v>54</v>
      </c>
      <c r="EE18" s="46">
        <v>464</v>
      </c>
      <c r="EF18" s="146" t="s">
        <v>54</v>
      </c>
      <c r="EG18" s="49">
        <v>607</v>
      </c>
      <c r="EH18" s="146" t="s">
        <v>54</v>
      </c>
      <c r="EI18" s="49">
        <v>745</v>
      </c>
      <c r="EJ18" s="146" t="s">
        <v>54</v>
      </c>
      <c r="EK18" s="49">
        <v>880</v>
      </c>
      <c r="EL18" s="146"/>
      <c r="EM18" s="49">
        <v>0.96011000000000002</v>
      </c>
      <c r="EN18" s="146" t="s">
        <v>55</v>
      </c>
      <c r="EO18" s="49">
        <v>139</v>
      </c>
      <c r="EP18" s="146" t="s">
        <v>55</v>
      </c>
      <c r="EQ18" s="54">
        <v>265</v>
      </c>
      <c r="ER18" s="146" t="s">
        <v>55</v>
      </c>
      <c r="ES18" s="49">
        <v>390</v>
      </c>
      <c r="ET18" s="146" t="s">
        <v>55</v>
      </c>
      <c r="EU18" s="49">
        <v>511</v>
      </c>
      <c r="EV18" s="146" t="s">
        <v>55</v>
      </c>
      <c r="EW18" s="49">
        <v>631</v>
      </c>
      <c r="EX18" s="146" t="s">
        <v>55</v>
      </c>
      <c r="EY18" s="49">
        <v>750</v>
      </c>
      <c r="EZ18" s="146" t="s">
        <v>55</v>
      </c>
      <c r="FA18" s="49">
        <v>867</v>
      </c>
      <c r="FB18" s="146" t="s">
        <v>55</v>
      </c>
      <c r="FC18" s="46">
        <v>983</v>
      </c>
      <c r="FD18" s="146" t="s">
        <v>69</v>
      </c>
      <c r="FE18" s="49">
        <v>97</v>
      </c>
      <c r="FF18" s="146" t="s">
        <v>56</v>
      </c>
      <c r="FG18" s="49">
        <v>209</v>
      </c>
      <c r="FH18" s="146" t="s">
        <v>56</v>
      </c>
      <c r="FI18" s="49">
        <v>320</v>
      </c>
      <c r="FJ18" s="146" t="s">
        <v>56</v>
      </c>
      <c r="FK18" s="49">
        <v>432</v>
      </c>
      <c r="FL18" s="146" t="s">
        <v>56</v>
      </c>
      <c r="FM18" s="49">
        <v>544</v>
      </c>
      <c r="FN18" s="146" t="s">
        <v>56</v>
      </c>
      <c r="FO18" s="46">
        <v>658</v>
      </c>
      <c r="FP18" s="146" t="s">
        <v>56</v>
      </c>
      <c r="FQ18" s="49">
        <v>773</v>
      </c>
      <c r="FR18" s="146" t="s">
        <v>56</v>
      </c>
      <c r="FS18" s="49">
        <v>890</v>
      </c>
      <c r="FT18" s="146"/>
      <c r="FU18" s="49">
        <v>0.98007999999999995</v>
      </c>
      <c r="FV18" s="146" t="s">
        <v>57</v>
      </c>
      <c r="FW18" s="49">
        <v>128</v>
      </c>
      <c r="FX18" s="146" t="s">
        <v>57</v>
      </c>
      <c r="FY18" s="49">
        <v>249</v>
      </c>
      <c r="FZ18" s="146" t="s">
        <v>57</v>
      </c>
      <c r="GA18" s="46">
        <v>371</v>
      </c>
      <c r="GB18" s="146" t="s">
        <v>57</v>
      </c>
      <c r="GC18" s="49">
        <v>495</v>
      </c>
      <c r="GD18" s="146" t="s">
        <v>57</v>
      </c>
      <c r="GE18" s="49">
        <v>621</v>
      </c>
      <c r="GF18" s="146" t="s">
        <v>57</v>
      </c>
      <c r="GG18" s="49">
        <v>749</v>
      </c>
      <c r="GH18" s="146" t="s">
        <v>57</v>
      </c>
      <c r="GI18" s="49">
        <v>879</v>
      </c>
      <c r="GJ18" s="146"/>
      <c r="GK18" s="49">
        <v>0.99012999999999995</v>
      </c>
      <c r="GL18" s="146" t="s">
        <v>58</v>
      </c>
      <c r="GM18" s="46">
        <v>152</v>
      </c>
      <c r="GN18" s="146" t="s">
        <v>58</v>
      </c>
      <c r="GO18" s="49">
        <v>293</v>
      </c>
      <c r="GP18" s="146" t="s">
        <v>58</v>
      </c>
      <c r="GQ18" s="49">
        <v>438</v>
      </c>
      <c r="GR18" s="146" t="s">
        <v>58</v>
      </c>
      <c r="GS18" s="49">
        <v>584</v>
      </c>
      <c r="GT18" s="146" t="s">
        <v>58</v>
      </c>
      <c r="GU18" s="49">
        <v>733</v>
      </c>
    </row>
    <row r="19" spans="1:203" ht="15" x14ac:dyDescent="0.25">
      <c r="A19" s="70">
        <v>23</v>
      </c>
      <c r="B19" s="119">
        <v>0.78</v>
      </c>
      <c r="C19" s="120">
        <v>670</v>
      </c>
      <c r="D19" s="124">
        <v>0.79</v>
      </c>
      <c r="E19" s="120">
        <v>173</v>
      </c>
      <c r="F19" s="124">
        <v>0.79</v>
      </c>
      <c r="G19" s="120">
        <v>637</v>
      </c>
      <c r="H19" s="120"/>
      <c r="I19" s="120">
        <v>0.80071999999999999</v>
      </c>
      <c r="J19" s="124" t="s">
        <v>18</v>
      </c>
      <c r="K19" s="123">
        <v>485</v>
      </c>
      <c r="L19" s="124" t="s">
        <v>18</v>
      </c>
      <c r="M19" s="123">
        <v>881</v>
      </c>
      <c r="N19" s="128">
        <v>0.81</v>
      </c>
      <c r="O19" s="126">
        <v>263</v>
      </c>
      <c r="P19" s="128">
        <v>0.81</v>
      </c>
      <c r="Q19" s="127">
        <v>630</v>
      </c>
      <c r="R19" s="128">
        <v>0.81</v>
      </c>
      <c r="S19" s="126">
        <v>984</v>
      </c>
      <c r="T19" s="128">
        <v>0.82</v>
      </c>
      <c r="U19" s="127">
        <v>327</v>
      </c>
      <c r="V19" s="128">
        <v>0.82</v>
      </c>
      <c r="W19" s="126">
        <v>663</v>
      </c>
      <c r="X19" s="128">
        <v>0.82</v>
      </c>
      <c r="Y19" s="127">
        <v>991</v>
      </c>
      <c r="Z19" s="128">
        <v>0.83</v>
      </c>
      <c r="AA19" s="126">
        <v>311</v>
      </c>
      <c r="AB19" s="128">
        <v>0.83</v>
      </c>
      <c r="AC19" s="127">
        <v>625</v>
      </c>
      <c r="AD19" s="128">
        <v>0.83</v>
      </c>
      <c r="AE19" s="127">
        <v>932</v>
      </c>
      <c r="AF19" s="128">
        <v>0.84</v>
      </c>
      <c r="AG19" s="127">
        <v>234</v>
      </c>
      <c r="AH19" s="128">
        <v>0.84</v>
      </c>
      <c r="AI19" s="127">
        <v>530</v>
      </c>
      <c r="AJ19" s="48">
        <v>0.84</v>
      </c>
      <c r="AK19" s="49">
        <v>823</v>
      </c>
      <c r="AL19" s="48">
        <v>0.85</v>
      </c>
      <c r="AM19" s="46">
        <v>110</v>
      </c>
      <c r="AN19" s="48">
        <v>0.85</v>
      </c>
      <c r="AO19" s="49">
        <v>394</v>
      </c>
      <c r="AP19" s="48">
        <v>0.85</v>
      </c>
      <c r="AQ19" s="49">
        <v>674</v>
      </c>
      <c r="AR19" s="48">
        <v>0.85</v>
      </c>
      <c r="AS19" s="49">
        <v>950</v>
      </c>
      <c r="AT19" s="48">
        <v>0.86</v>
      </c>
      <c r="AU19" s="49">
        <v>223</v>
      </c>
      <c r="AV19" s="48">
        <v>0.86</v>
      </c>
      <c r="AW19" s="49">
        <v>493</v>
      </c>
      <c r="AX19" s="48">
        <v>0.86</v>
      </c>
      <c r="AY19" s="46">
        <v>760</v>
      </c>
      <c r="AZ19" s="49"/>
      <c r="BA19" s="49">
        <v>0.87024000000000001</v>
      </c>
      <c r="BB19" s="48">
        <v>0.87</v>
      </c>
      <c r="BC19" s="49">
        <v>285</v>
      </c>
      <c r="BD19" s="48">
        <v>0.87</v>
      </c>
      <c r="BE19" s="49">
        <v>543</v>
      </c>
      <c r="BF19" s="48">
        <v>0.87</v>
      </c>
      <c r="BG19" s="49">
        <v>798</v>
      </c>
      <c r="BH19" s="49"/>
      <c r="BI19" s="49">
        <v>0.88051000000000001</v>
      </c>
      <c r="BJ19" s="48">
        <v>0.88</v>
      </c>
      <c r="BK19" s="46">
        <v>300</v>
      </c>
      <c r="BL19" s="48">
        <v>0.88</v>
      </c>
      <c r="BM19" s="49">
        <v>548</v>
      </c>
      <c r="BN19" s="48">
        <v>0.88</v>
      </c>
      <c r="BO19" s="49">
        <v>794</v>
      </c>
      <c r="BP19" s="48"/>
      <c r="BQ19" s="49">
        <v>0.89036999999999999</v>
      </c>
      <c r="BR19" s="48">
        <v>0.89</v>
      </c>
      <c r="BS19" s="49">
        <v>278</v>
      </c>
      <c r="BT19" s="48">
        <v>0.89</v>
      </c>
      <c r="BU19" s="49">
        <v>517</v>
      </c>
      <c r="BV19" s="48">
        <v>0.89</v>
      </c>
      <c r="BW19" s="46">
        <v>753</v>
      </c>
      <c r="BX19" s="48">
        <v>0.89</v>
      </c>
      <c r="BY19" s="49">
        <v>987</v>
      </c>
      <c r="BZ19" s="146" t="s">
        <v>49</v>
      </c>
      <c r="CA19" s="49">
        <v>219</v>
      </c>
      <c r="CB19" s="146" t="s">
        <v>49</v>
      </c>
      <c r="CC19" s="49">
        <v>448</v>
      </c>
      <c r="CD19" s="146" t="s">
        <v>49</v>
      </c>
      <c r="CE19" s="49">
        <v>674</v>
      </c>
      <c r="CF19" s="146" t="s">
        <v>49</v>
      </c>
      <c r="CG19" s="49">
        <v>898</v>
      </c>
      <c r="CH19" s="146" t="s">
        <v>50</v>
      </c>
      <c r="CI19" s="46">
        <v>119</v>
      </c>
      <c r="CJ19" s="146" t="s">
        <v>50</v>
      </c>
      <c r="CK19" s="49">
        <v>337</v>
      </c>
      <c r="CL19" s="146" t="s">
        <v>50</v>
      </c>
      <c r="CM19" s="49">
        <v>552</v>
      </c>
      <c r="CN19" s="146" t="s">
        <v>50</v>
      </c>
      <c r="CO19" s="49">
        <v>766</v>
      </c>
      <c r="CP19" s="146" t="s">
        <v>50</v>
      </c>
      <c r="CQ19" s="49">
        <v>976</v>
      </c>
      <c r="CR19" s="146" t="s">
        <v>51</v>
      </c>
      <c r="CS19" s="49">
        <v>184</v>
      </c>
      <c r="CT19" s="146" t="s">
        <v>51</v>
      </c>
      <c r="CU19" s="46">
        <v>389</v>
      </c>
      <c r="CV19" s="146" t="s">
        <v>51</v>
      </c>
      <c r="CW19" s="49">
        <v>590</v>
      </c>
      <c r="CX19" s="146" t="s">
        <v>51</v>
      </c>
      <c r="CY19" s="49">
        <v>789</v>
      </c>
      <c r="CZ19" s="146" t="s">
        <v>51</v>
      </c>
      <c r="DA19" s="49">
        <v>984</v>
      </c>
      <c r="DB19" s="146" t="s">
        <v>52</v>
      </c>
      <c r="DC19" s="49">
        <v>178</v>
      </c>
      <c r="DD19" s="146" t="s">
        <v>52</v>
      </c>
      <c r="DE19" s="49">
        <v>368</v>
      </c>
      <c r="DF19" s="146" t="s">
        <v>52</v>
      </c>
      <c r="DG19" s="46">
        <v>555</v>
      </c>
      <c r="DH19" s="146" t="s">
        <v>52</v>
      </c>
      <c r="DI19" s="49">
        <v>739</v>
      </c>
      <c r="DJ19" s="146" t="s">
        <v>52</v>
      </c>
      <c r="DK19" s="49">
        <v>920</v>
      </c>
      <c r="DL19" s="146" t="s">
        <v>64</v>
      </c>
      <c r="DM19" s="49">
        <v>98</v>
      </c>
      <c r="DN19" s="146" t="s">
        <v>53</v>
      </c>
      <c r="DO19" s="49">
        <v>271</v>
      </c>
      <c r="DP19" s="146" t="s">
        <v>53</v>
      </c>
      <c r="DQ19" s="49">
        <v>440</v>
      </c>
      <c r="DR19" s="146" t="s">
        <v>53</v>
      </c>
      <c r="DS19" s="46">
        <v>605</v>
      </c>
      <c r="DT19" s="146" t="s">
        <v>53</v>
      </c>
      <c r="DU19" s="49">
        <v>767</v>
      </c>
      <c r="DV19" s="146" t="s">
        <v>53</v>
      </c>
      <c r="DW19" s="49">
        <v>926</v>
      </c>
      <c r="DX19" s="146" t="s">
        <v>65</v>
      </c>
      <c r="DY19" s="49">
        <v>81</v>
      </c>
      <c r="DZ19" s="146" t="s">
        <v>54</v>
      </c>
      <c r="EA19" s="49">
        <v>232</v>
      </c>
      <c r="EB19" s="146" t="s">
        <v>54</v>
      </c>
      <c r="EC19" s="49">
        <v>380</v>
      </c>
      <c r="ED19" s="146" t="s">
        <v>54</v>
      </c>
      <c r="EE19" s="46">
        <v>525</v>
      </c>
      <c r="EF19" s="146" t="s">
        <v>54</v>
      </c>
      <c r="EG19" s="49">
        <v>666</v>
      </c>
      <c r="EH19" s="146" t="s">
        <v>54</v>
      </c>
      <c r="EI19" s="49">
        <v>803</v>
      </c>
      <c r="EJ19" s="146" t="s">
        <v>54</v>
      </c>
      <c r="EK19" s="49">
        <v>936</v>
      </c>
      <c r="EL19" s="146" t="s">
        <v>66</v>
      </c>
      <c r="EM19" s="49">
        <v>65</v>
      </c>
      <c r="EN19" s="146" t="s">
        <v>55</v>
      </c>
      <c r="EO19" s="49">
        <v>192</v>
      </c>
      <c r="EP19" s="146" t="s">
        <v>55</v>
      </c>
      <c r="EQ19" s="54">
        <v>316</v>
      </c>
      <c r="ER19" s="146" t="s">
        <v>55</v>
      </c>
      <c r="ES19" s="49">
        <v>439</v>
      </c>
      <c r="ET19" s="146" t="s">
        <v>55</v>
      </c>
      <c r="EU19" s="49">
        <v>559</v>
      </c>
      <c r="EV19" s="146" t="s">
        <v>55</v>
      </c>
      <c r="EW19" s="49">
        <v>678</v>
      </c>
      <c r="EX19" s="146" t="s">
        <v>55</v>
      </c>
      <c r="EY19" s="49">
        <v>795</v>
      </c>
      <c r="EZ19" s="146" t="s">
        <v>55</v>
      </c>
      <c r="FA19" s="49">
        <v>911</v>
      </c>
      <c r="FB19" s="146"/>
      <c r="FC19" s="46">
        <v>0.97024999999999995</v>
      </c>
      <c r="FD19" s="146" t="s">
        <v>56</v>
      </c>
      <c r="FE19" s="49">
        <v>137</v>
      </c>
      <c r="FF19" s="146" t="s">
        <v>56</v>
      </c>
      <c r="FG19" s="49">
        <v>248</v>
      </c>
      <c r="FH19" s="146" t="s">
        <v>56</v>
      </c>
      <c r="FI19" s="49">
        <v>358</v>
      </c>
      <c r="FJ19" s="146" t="s">
        <v>56</v>
      </c>
      <c r="FK19" s="49">
        <v>468</v>
      </c>
      <c r="FL19" s="146" t="s">
        <v>56</v>
      </c>
      <c r="FM19" s="49">
        <v>579</v>
      </c>
      <c r="FN19" s="146" t="s">
        <v>56</v>
      </c>
      <c r="FO19" s="46">
        <v>691</v>
      </c>
      <c r="FP19" s="146" t="s">
        <v>56</v>
      </c>
      <c r="FQ19" s="49">
        <v>805</v>
      </c>
      <c r="FR19" s="146" t="s">
        <v>56</v>
      </c>
      <c r="FS19" s="49">
        <v>921</v>
      </c>
      <c r="FT19" s="146" t="s">
        <v>70</v>
      </c>
      <c r="FU19" s="49">
        <v>38</v>
      </c>
      <c r="FV19" s="146" t="s">
        <v>57</v>
      </c>
      <c r="FW19" s="49">
        <v>157</v>
      </c>
      <c r="FX19" s="146" t="s">
        <v>57</v>
      </c>
      <c r="FY19" s="49">
        <v>277</v>
      </c>
      <c r="FZ19" s="146" t="s">
        <v>57</v>
      </c>
      <c r="GA19" s="46">
        <v>398</v>
      </c>
      <c r="GB19" s="146" t="s">
        <v>57</v>
      </c>
      <c r="GC19" s="49">
        <v>522</v>
      </c>
      <c r="GD19" s="146" t="s">
        <v>57</v>
      </c>
      <c r="GE19" s="49">
        <v>647</v>
      </c>
      <c r="GF19" s="146" t="s">
        <v>57</v>
      </c>
      <c r="GG19" s="49">
        <v>775</v>
      </c>
      <c r="GH19" s="146" t="s">
        <v>57</v>
      </c>
      <c r="GI19" s="49">
        <v>905</v>
      </c>
      <c r="GJ19" s="146" t="s">
        <v>71</v>
      </c>
      <c r="GK19" s="49">
        <v>38</v>
      </c>
      <c r="GL19" s="146" t="s">
        <v>58</v>
      </c>
      <c r="GM19" s="46">
        <v>177</v>
      </c>
      <c r="GN19" s="146" t="s">
        <v>58</v>
      </c>
      <c r="GO19" s="49">
        <v>318</v>
      </c>
      <c r="GP19" s="146" t="s">
        <v>58</v>
      </c>
      <c r="GQ19" s="49">
        <v>462</v>
      </c>
      <c r="GR19" s="146" t="s">
        <v>58</v>
      </c>
      <c r="GS19" s="49">
        <v>608</v>
      </c>
      <c r="GT19" s="146" t="s">
        <v>58</v>
      </c>
      <c r="GU19" s="49">
        <v>757</v>
      </c>
    </row>
    <row r="20" spans="1:203" ht="15" x14ac:dyDescent="0.25">
      <c r="A20" s="60">
        <v>22</v>
      </c>
      <c r="B20" s="119">
        <v>0.78</v>
      </c>
      <c r="C20" s="120">
        <v>756</v>
      </c>
      <c r="D20" s="124">
        <v>0.79</v>
      </c>
      <c r="E20" s="120">
        <v>259</v>
      </c>
      <c r="F20" s="124">
        <v>0.79</v>
      </c>
      <c r="G20" s="120">
        <v>724</v>
      </c>
      <c r="H20" s="124" t="s">
        <v>18</v>
      </c>
      <c r="I20" s="120">
        <v>159</v>
      </c>
      <c r="J20" s="124" t="s">
        <v>18</v>
      </c>
      <c r="K20" s="123">
        <v>573</v>
      </c>
      <c r="L20" s="124" t="s">
        <v>18</v>
      </c>
      <c r="M20" s="123">
        <v>969</v>
      </c>
      <c r="N20" s="128">
        <v>0.81</v>
      </c>
      <c r="O20" s="126">
        <v>351</v>
      </c>
      <c r="P20" s="128">
        <v>0.81</v>
      </c>
      <c r="Q20" s="127">
        <v>718</v>
      </c>
      <c r="R20" s="128"/>
      <c r="S20" s="126">
        <v>0.82072000000000001</v>
      </c>
      <c r="T20" s="128">
        <v>0.82</v>
      </c>
      <c r="U20" s="127">
        <v>415</v>
      </c>
      <c r="V20" s="128">
        <v>0.82</v>
      </c>
      <c r="W20" s="126">
        <v>751</v>
      </c>
      <c r="X20" s="128"/>
      <c r="Y20" s="127">
        <v>0.83079000000000003</v>
      </c>
      <c r="Z20" s="128">
        <v>0.83</v>
      </c>
      <c r="AA20" s="126">
        <v>399</v>
      </c>
      <c r="AB20" s="128">
        <v>0.83</v>
      </c>
      <c r="AC20" s="127">
        <v>713</v>
      </c>
      <c r="AD20" s="128"/>
      <c r="AE20" s="127">
        <v>0.84019999999999995</v>
      </c>
      <c r="AF20" s="128">
        <v>0.84</v>
      </c>
      <c r="AG20" s="127">
        <v>321</v>
      </c>
      <c r="AH20" s="128">
        <v>0.84</v>
      </c>
      <c r="AI20" s="127">
        <v>617</v>
      </c>
      <c r="AJ20" s="48">
        <v>0.84</v>
      </c>
      <c r="AK20" s="49">
        <v>909</v>
      </c>
      <c r="AL20" s="48">
        <v>0.85</v>
      </c>
      <c r="AM20" s="46">
        <v>197</v>
      </c>
      <c r="AN20" s="48">
        <v>0.85</v>
      </c>
      <c r="AO20" s="49">
        <v>481</v>
      </c>
      <c r="AP20" s="48">
        <v>0.85</v>
      </c>
      <c r="AQ20" s="49">
        <v>760</v>
      </c>
      <c r="AR20" s="48"/>
      <c r="AS20" s="49">
        <v>0.86036000000000001</v>
      </c>
      <c r="AT20" s="48">
        <v>0.86</v>
      </c>
      <c r="AU20" s="49">
        <v>309</v>
      </c>
      <c r="AV20" s="48">
        <v>0.86</v>
      </c>
      <c r="AW20" s="49">
        <v>579</v>
      </c>
      <c r="AX20" s="48">
        <v>0.86</v>
      </c>
      <c r="AY20" s="46">
        <v>845</v>
      </c>
      <c r="AZ20" s="48">
        <v>0.87</v>
      </c>
      <c r="BA20" s="49">
        <v>108</v>
      </c>
      <c r="BB20" s="48">
        <v>0.87</v>
      </c>
      <c r="BC20" s="49">
        <v>369</v>
      </c>
      <c r="BD20" s="48">
        <v>0.87</v>
      </c>
      <c r="BE20" s="49">
        <v>627</v>
      </c>
      <c r="BF20" s="48">
        <v>0.87</v>
      </c>
      <c r="BG20" s="49">
        <v>882</v>
      </c>
      <c r="BH20" s="48">
        <v>0.88</v>
      </c>
      <c r="BI20" s="49">
        <v>135</v>
      </c>
      <c r="BJ20" s="48">
        <v>0.88</v>
      </c>
      <c r="BK20" s="46">
        <v>384</v>
      </c>
      <c r="BL20" s="48">
        <v>0.88</v>
      </c>
      <c r="BM20" s="49">
        <v>632</v>
      </c>
      <c r="BN20" s="48">
        <v>0.88</v>
      </c>
      <c r="BO20" s="49">
        <v>877</v>
      </c>
      <c r="BP20" s="48">
        <v>0.89</v>
      </c>
      <c r="BQ20" s="49">
        <v>120</v>
      </c>
      <c r="BR20" s="48">
        <v>0.89</v>
      </c>
      <c r="BS20" s="49">
        <v>361</v>
      </c>
      <c r="BT20" s="48">
        <v>0.89</v>
      </c>
      <c r="BU20" s="49">
        <v>599</v>
      </c>
      <c r="BV20" s="48">
        <v>0.89</v>
      </c>
      <c r="BW20" s="46">
        <v>835</v>
      </c>
      <c r="BX20" s="49"/>
      <c r="BY20" s="49">
        <v>0.90068000000000004</v>
      </c>
      <c r="BZ20" s="146" t="s">
        <v>49</v>
      </c>
      <c r="CA20" s="49">
        <v>300</v>
      </c>
      <c r="CB20" s="146" t="s">
        <v>49</v>
      </c>
      <c r="CC20" s="49">
        <v>529</v>
      </c>
      <c r="CD20" s="146" t="s">
        <v>49</v>
      </c>
      <c r="CE20" s="49">
        <v>755</v>
      </c>
      <c r="CF20" s="146" t="s">
        <v>49</v>
      </c>
      <c r="CG20" s="49">
        <v>979</v>
      </c>
      <c r="CH20" s="146" t="s">
        <v>50</v>
      </c>
      <c r="CI20" s="46">
        <v>199</v>
      </c>
      <c r="CJ20" s="146" t="s">
        <v>50</v>
      </c>
      <c r="CK20" s="49">
        <v>417</v>
      </c>
      <c r="CL20" s="146" t="s">
        <v>50</v>
      </c>
      <c r="CM20" s="49">
        <v>632</v>
      </c>
      <c r="CN20" s="146" t="s">
        <v>50</v>
      </c>
      <c r="CO20" s="49">
        <v>845</v>
      </c>
      <c r="CP20" s="49"/>
      <c r="CQ20" s="49">
        <v>0.92054999999999998</v>
      </c>
      <c r="CR20" s="146" t="s">
        <v>51</v>
      </c>
      <c r="CS20" s="49">
        <v>262</v>
      </c>
      <c r="CT20" s="146" t="s">
        <v>51</v>
      </c>
      <c r="CU20" s="46">
        <v>466</v>
      </c>
      <c r="CV20" s="146" t="s">
        <v>51</v>
      </c>
      <c r="CW20" s="49">
        <v>667</v>
      </c>
      <c r="CX20" s="146" t="s">
        <v>51</v>
      </c>
      <c r="CY20" s="49">
        <v>866</v>
      </c>
      <c r="CZ20" s="49"/>
      <c r="DA20" s="49">
        <v>0.93061000000000005</v>
      </c>
      <c r="DB20" s="146" t="s">
        <v>52</v>
      </c>
      <c r="DC20" s="49">
        <v>253</v>
      </c>
      <c r="DD20" s="146" t="s">
        <v>52</v>
      </c>
      <c r="DE20" s="49">
        <v>443</v>
      </c>
      <c r="DF20" s="146" t="s">
        <v>52</v>
      </c>
      <c r="DG20" s="46">
        <v>629</v>
      </c>
      <c r="DH20" s="146" t="s">
        <v>52</v>
      </c>
      <c r="DI20" s="49">
        <v>812</v>
      </c>
      <c r="DJ20" s="146" t="s">
        <v>52</v>
      </c>
      <c r="DK20" s="49">
        <v>992</v>
      </c>
      <c r="DL20" s="146" t="s">
        <v>53</v>
      </c>
      <c r="DM20" s="49">
        <v>169</v>
      </c>
      <c r="DN20" s="146" t="s">
        <v>53</v>
      </c>
      <c r="DO20" s="49">
        <v>340</v>
      </c>
      <c r="DP20" s="146" t="s">
        <v>53</v>
      </c>
      <c r="DQ20" s="49">
        <v>508</v>
      </c>
      <c r="DR20" s="146" t="s">
        <v>53</v>
      </c>
      <c r="DS20" s="46">
        <v>673</v>
      </c>
      <c r="DT20" s="146" t="s">
        <v>53</v>
      </c>
      <c r="DU20" s="49">
        <v>833</v>
      </c>
      <c r="DV20" s="146" t="s">
        <v>53</v>
      </c>
      <c r="DW20" s="49">
        <v>991</v>
      </c>
      <c r="DX20" s="146" t="s">
        <v>54</v>
      </c>
      <c r="DY20" s="49">
        <v>145</v>
      </c>
      <c r="DZ20" s="146" t="s">
        <v>54</v>
      </c>
      <c r="EA20" s="49">
        <v>294</v>
      </c>
      <c r="EB20" s="146" t="s">
        <v>54</v>
      </c>
      <c r="EC20" s="49">
        <v>441</v>
      </c>
      <c r="ED20" s="146" t="s">
        <v>54</v>
      </c>
      <c r="EE20" s="46">
        <v>584</v>
      </c>
      <c r="EF20" s="146" t="s">
        <v>54</v>
      </c>
      <c r="EG20" s="49">
        <v>724</v>
      </c>
      <c r="EH20" s="146" t="s">
        <v>54</v>
      </c>
      <c r="EI20" s="49">
        <v>859</v>
      </c>
      <c r="EJ20" s="146" t="s">
        <v>54</v>
      </c>
      <c r="EK20" s="49">
        <v>991</v>
      </c>
      <c r="EL20" s="146" t="s">
        <v>55</v>
      </c>
      <c r="EM20" s="49">
        <v>119</v>
      </c>
      <c r="EN20" s="146" t="s">
        <v>55</v>
      </c>
      <c r="EO20" s="49">
        <v>244</v>
      </c>
      <c r="EP20" s="146" t="s">
        <v>55</v>
      </c>
      <c r="EQ20" s="54">
        <v>367</v>
      </c>
      <c r="ER20" s="146" t="s">
        <v>55</v>
      </c>
      <c r="ES20" s="49">
        <v>488</v>
      </c>
      <c r="ET20" s="146" t="s">
        <v>55</v>
      </c>
      <c r="EU20" s="49">
        <v>607</v>
      </c>
      <c r="EV20" s="146" t="s">
        <v>55</v>
      </c>
      <c r="EW20" s="49">
        <v>724</v>
      </c>
      <c r="EX20" s="146" t="s">
        <v>55</v>
      </c>
      <c r="EY20" s="49">
        <v>839</v>
      </c>
      <c r="EZ20" s="146" t="s">
        <v>55</v>
      </c>
      <c r="FA20" s="49">
        <v>953</v>
      </c>
      <c r="FB20" s="146" t="s">
        <v>69</v>
      </c>
      <c r="FC20" s="46">
        <v>66</v>
      </c>
      <c r="FD20" s="146" t="s">
        <v>56</v>
      </c>
      <c r="FE20" s="49">
        <v>177</v>
      </c>
      <c r="FF20" s="146" t="s">
        <v>56</v>
      </c>
      <c r="FG20" s="49">
        <v>287</v>
      </c>
      <c r="FH20" s="146" t="s">
        <v>56</v>
      </c>
      <c r="FI20" s="49">
        <v>395</v>
      </c>
      <c r="FJ20" s="146" t="s">
        <v>56</v>
      </c>
      <c r="FK20" s="49">
        <v>503</v>
      </c>
      <c r="FL20" s="146" t="s">
        <v>56</v>
      </c>
      <c r="FM20" s="49">
        <v>614</v>
      </c>
      <c r="FN20" s="146" t="s">
        <v>56</v>
      </c>
      <c r="FO20" s="46">
        <v>735</v>
      </c>
      <c r="FP20" s="146" t="s">
        <v>56</v>
      </c>
      <c r="FQ20" s="49">
        <v>837</v>
      </c>
      <c r="FR20" s="146" t="s">
        <v>56</v>
      </c>
      <c r="FS20" s="49">
        <v>952</v>
      </c>
      <c r="FT20" s="146" t="s">
        <v>70</v>
      </c>
      <c r="FU20" s="49">
        <v>68</v>
      </c>
      <c r="FV20" s="146" t="s">
        <v>57</v>
      </c>
      <c r="FW20" s="49">
        <v>186</v>
      </c>
      <c r="FX20" s="146" t="s">
        <v>57</v>
      </c>
      <c r="FY20" s="49">
        <v>306</v>
      </c>
      <c r="FZ20" s="146" t="s">
        <v>57</v>
      </c>
      <c r="GA20" s="46">
        <v>426</v>
      </c>
      <c r="GB20" s="146" t="s">
        <v>57</v>
      </c>
      <c r="GC20" s="49">
        <v>548</v>
      </c>
      <c r="GD20" s="146" t="s">
        <v>57</v>
      </c>
      <c r="GE20" s="49">
        <v>673</v>
      </c>
      <c r="GF20" s="146" t="s">
        <v>57</v>
      </c>
      <c r="GG20" s="49">
        <v>800</v>
      </c>
      <c r="GH20" s="146" t="s">
        <v>57</v>
      </c>
      <c r="GI20" s="49">
        <v>929</v>
      </c>
      <c r="GJ20" s="146" t="s">
        <v>71</v>
      </c>
      <c r="GK20" s="49">
        <v>62</v>
      </c>
      <c r="GL20" s="146" t="s">
        <v>58</v>
      </c>
      <c r="GM20" s="46">
        <v>201</v>
      </c>
      <c r="GN20" s="146" t="s">
        <v>58</v>
      </c>
      <c r="GO20" s="49">
        <v>342</v>
      </c>
      <c r="GP20" s="146" t="s">
        <v>58</v>
      </c>
      <c r="GQ20" s="49">
        <v>486</v>
      </c>
      <c r="GR20" s="146" t="s">
        <v>58</v>
      </c>
      <c r="GS20" s="49">
        <v>632</v>
      </c>
      <c r="GT20" s="146" t="s">
        <v>58</v>
      </c>
      <c r="GU20" s="49">
        <v>780</v>
      </c>
    </row>
    <row r="21" spans="1:203" ht="15" x14ac:dyDescent="0.25">
      <c r="A21" s="60">
        <v>21</v>
      </c>
      <c r="B21" s="119">
        <v>0.78</v>
      </c>
      <c r="C21" s="120">
        <v>842</v>
      </c>
      <c r="D21" s="124">
        <v>0.79</v>
      </c>
      <c r="E21" s="120">
        <v>345</v>
      </c>
      <c r="F21" s="124">
        <v>0.79</v>
      </c>
      <c r="G21" s="120">
        <v>810</v>
      </c>
      <c r="H21" s="124" t="s">
        <v>18</v>
      </c>
      <c r="I21" s="120">
        <v>246</v>
      </c>
      <c r="J21" s="124" t="s">
        <v>18</v>
      </c>
      <c r="K21" s="123">
        <v>660</v>
      </c>
      <c r="L21" s="128"/>
      <c r="M21" s="123">
        <v>0.81057000000000001</v>
      </c>
      <c r="N21" s="128">
        <v>0.81</v>
      </c>
      <c r="O21" s="126">
        <v>439</v>
      </c>
      <c r="P21" s="128">
        <v>0.81</v>
      </c>
      <c r="Q21" s="127">
        <v>805</v>
      </c>
      <c r="R21" s="128">
        <v>0.82</v>
      </c>
      <c r="S21" s="126">
        <v>160</v>
      </c>
      <c r="T21" s="128">
        <v>0.82</v>
      </c>
      <c r="U21" s="127">
        <v>503</v>
      </c>
      <c r="V21" s="128">
        <v>0.82</v>
      </c>
      <c r="W21" s="126">
        <v>839</v>
      </c>
      <c r="X21" s="128">
        <v>0.83</v>
      </c>
      <c r="Y21" s="127">
        <v>167</v>
      </c>
      <c r="Z21" s="128">
        <v>0.83</v>
      </c>
      <c r="AA21" s="126">
        <v>487</v>
      </c>
      <c r="AB21" s="128">
        <v>0.83</v>
      </c>
      <c r="AC21" s="127">
        <v>800</v>
      </c>
      <c r="AD21" s="128">
        <v>0.84</v>
      </c>
      <c r="AE21" s="127">
        <v>107</v>
      </c>
      <c r="AF21" s="128">
        <v>0.84</v>
      </c>
      <c r="AG21" s="127">
        <v>408</v>
      </c>
      <c r="AH21" s="128">
        <v>0.84</v>
      </c>
      <c r="AI21" s="127">
        <v>704</v>
      </c>
      <c r="AJ21" s="48">
        <v>0.84</v>
      </c>
      <c r="AK21" s="49">
        <v>996</v>
      </c>
      <c r="AL21" s="48">
        <v>0.85</v>
      </c>
      <c r="AM21" s="46">
        <v>283</v>
      </c>
      <c r="AN21" s="48">
        <v>0.85</v>
      </c>
      <c r="AO21" s="49">
        <v>567</v>
      </c>
      <c r="AP21" s="48">
        <v>0.85</v>
      </c>
      <c r="AQ21" s="49">
        <v>846</v>
      </c>
      <c r="AR21" s="48">
        <v>0.86</v>
      </c>
      <c r="AS21" s="49">
        <v>122</v>
      </c>
      <c r="AT21" s="48">
        <v>0.86</v>
      </c>
      <c r="AU21" s="49">
        <v>395</v>
      </c>
      <c r="AV21" s="48">
        <v>0.86</v>
      </c>
      <c r="AW21" s="49">
        <v>665</v>
      </c>
      <c r="AX21" s="48">
        <v>0.86</v>
      </c>
      <c r="AY21" s="46">
        <v>930</v>
      </c>
      <c r="AZ21" s="48">
        <v>0.87</v>
      </c>
      <c r="BA21" s="49">
        <v>193</v>
      </c>
      <c r="BB21" s="48">
        <v>0.87</v>
      </c>
      <c r="BC21" s="49">
        <v>454</v>
      </c>
      <c r="BD21" s="48">
        <v>0.87</v>
      </c>
      <c r="BE21" s="49">
        <v>712</v>
      </c>
      <c r="BF21" s="48">
        <v>0.87</v>
      </c>
      <c r="BG21" s="49">
        <v>967</v>
      </c>
      <c r="BH21" s="48">
        <v>0.88</v>
      </c>
      <c r="BI21" s="49">
        <v>219</v>
      </c>
      <c r="BJ21" s="48">
        <v>0.88</v>
      </c>
      <c r="BK21" s="46">
        <v>468</v>
      </c>
      <c r="BL21" s="48">
        <v>0.88</v>
      </c>
      <c r="BM21" s="49">
        <v>716</v>
      </c>
      <c r="BN21" s="48">
        <v>0.88</v>
      </c>
      <c r="BO21" s="49">
        <v>961</v>
      </c>
      <c r="BP21" s="48">
        <v>0.89</v>
      </c>
      <c r="BQ21" s="49">
        <v>204</v>
      </c>
      <c r="BR21" s="48">
        <v>0.89</v>
      </c>
      <c r="BS21" s="49">
        <v>444</v>
      </c>
      <c r="BT21" s="48">
        <v>0.89</v>
      </c>
      <c r="BU21" s="49">
        <v>682</v>
      </c>
      <c r="BV21" s="48">
        <v>0.89</v>
      </c>
      <c r="BW21" s="46">
        <v>917</v>
      </c>
      <c r="BX21" s="146" t="s">
        <v>49</v>
      </c>
      <c r="BY21" s="49">
        <v>150</v>
      </c>
      <c r="BZ21" s="146" t="s">
        <v>49</v>
      </c>
      <c r="CA21" s="49">
        <v>382</v>
      </c>
      <c r="CB21" s="146" t="s">
        <v>49</v>
      </c>
      <c r="CC21" s="49">
        <v>610</v>
      </c>
      <c r="CD21" s="146" t="s">
        <v>49</v>
      </c>
      <c r="CE21" s="49">
        <v>836</v>
      </c>
      <c r="CF21" s="49"/>
      <c r="CG21" s="49">
        <v>0.91059000000000001</v>
      </c>
      <c r="CH21" s="146" t="s">
        <v>50</v>
      </c>
      <c r="CI21" s="46">
        <v>279</v>
      </c>
      <c r="CJ21" s="146" t="s">
        <v>50</v>
      </c>
      <c r="CK21" s="49">
        <v>497</v>
      </c>
      <c r="CL21" s="146" t="s">
        <v>50</v>
      </c>
      <c r="CM21" s="49">
        <v>711</v>
      </c>
      <c r="CN21" s="146" t="s">
        <v>50</v>
      </c>
      <c r="CO21" s="49">
        <v>924</v>
      </c>
      <c r="CP21" s="146" t="s">
        <v>51</v>
      </c>
      <c r="CQ21" s="49">
        <v>133</v>
      </c>
      <c r="CR21" s="146" t="s">
        <v>51</v>
      </c>
      <c r="CS21" s="49">
        <v>340</v>
      </c>
      <c r="CT21" s="146" t="s">
        <v>51</v>
      </c>
      <c r="CU21" s="46">
        <v>544</v>
      </c>
      <c r="CV21" s="146" t="s">
        <v>51</v>
      </c>
      <c r="CW21" s="49">
        <v>745</v>
      </c>
      <c r="CX21" s="146" t="s">
        <v>51</v>
      </c>
      <c r="CY21" s="49">
        <v>943</v>
      </c>
      <c r="CZ21" s="146" t="s">
        <v>52</v>
      </c>
      <c r="DA21" s="49">
        <v>137</v>
      </c>
      <c r="DB21" s="146" t="s">
        <v>52</v>
      </c>
      <c r="DC21" s="49">
        <v>329</v>
      </c>
      <c r="DD21" s="146" t="s">
        <v>52</v>
      </c>
      <c r="DE21" s="49">
        <v>517</v>
      </c>
      <c r="DF21" s="146" t="s">
        <v>52</v>
      </c>
      <c r="DG21" s="46">
        <v>702</v>
      </c>
      <c r="DH21" s="146" t="s">
        <v>52</v>
      </c>
      <c r="DI21" s="49">
        <v>884</v>
      </c>
      <c r="DJ21" s="49"/>
      <c r="DK21" s="49">
        <v>0.94062999999999997</v>
      </c>
      <c r="DL21" s="146" t="s">
        <v>53</v>
      </c>
      <c r="DM21" s="49">
        <v>238</v>
      </c>
      <c r="DN21" s="146" t="s">
        <v>53</v>
      </c>
      <c r="DO21" s="49">
        <v>410</v>
      </c>
      <c r="DP21" s="146" t="s">
        <v>53</v>
      </c>
      <c r="DQ21" s="49">
        <v>576</v>
      </c>
      <c r="DR21" s="146" t="s">
        <v>53</v>
      </c>
      <c r="DS21" s="46">
        <v>739</v>
      </c>
      <c r="DT21" s="146" t="s">
        <v>53</v>
      </c>
      <c r="DU21" s="49">
        <v>899</v>
      </c>
      <c r="DV21" s="49"/>
      <c r="DW21" s="49">
        <v>0.95055000000000001</v>
      </c>
      <c r="DX21" s="146" t="s">
        <v>54</v>
      </c>
      <c r="DY21" s="49">
        <v>208</v>
      </c>
      <c r="DZ21" s="146" t="s">
        <v>54</v>
      </c>
      <c r="EA21" s="49">
        <v>357</v>
      </c>
      <c r="EB21" s="146" t="s">
        <v>54</v>
      </c>
      <c r="EC21" s="49">
        <v>502</v>
      </c>
      <c r="ED21" s="146" t="s">
        <v>54</v>
      </c>
      <c r="EE21" s="46">
        <v>644</v>
      </c>
      <c r="EF21" s="146" t="s">
        <v>54</v>
      </c>
      <c r="EG21" s="49">
        <v>782</v>
      </c>
      <c r="EH21" s="146" t="s">
        <v>54</v>
      </c>
      <c r="EI21" s="49">
        <v>916</v>
      </c>
      <c r="EJ21" s="49"/>
      <c r="EK21" s="49">
        <v>0.96045999999999998</v>
      </c>
      <c r="EL21" s="146" t="s">
        <v>55</v>
      </c>
      <c r="EM21" s="49">
        <v>172</v>
      </c>
      <c r="EN21" s="146" t="s">
        <v>55</v>
      </c>
      <c r="EO21" s="49">
        <v>296</v>
      </c>
      <c r="EP21" s="146" t="s">
        <v>55</v>
      </c>
      <c r="EQ21" s="54">
        <v>417</v>
      </c>
      <c r="ER21" s="146" t="s">
        <v>55</v>
      </c>
      <c r="ES21" s="49">
        <v>536</v>
      </c>
      <c r="ET21" s="146" t="s">
        <v>55</v>
      </c>
      <c r="EU21" s="49">
        <v>653</v>
      </c>
      <c r="EV21" s="146" t="s">
        <v>55</v>
      </c>
      <c r="EW21" s="49">
        <v>769</v>
      </c>
      <c r="EX21" s="146" t="s">
        <v>55</v>
      </c>
      <c r="EY21" s="49">
        <v>883</v>
      </c>
      <c r="EZ21" s="146" t="s">
        <v>55</v>
      </c>
      <c r="FA21" s="49">
        <v>995</v>
      </c>
      <c r="FB21" s="146" t="s">
        <v>56</v>
      </c>
      <c r="FC21" s="46">
        <v>106</v>
      </c>
      <c r="FD21" s="146" t="s">
        <v>56</v>
      </c>
      <c r="FE21" s="49">
        <v>215</v>
      </c>
      <c r="FF21" s="146" t="s">
        <v>56</v>
      </c>
      <c r="FG21" s="49">
        <v>323</v>
      </c>
      <c r="FH21" s="146" t="s">
        <v>56</v>
      </c>
      <c r="FI21" s="49">
        <v>430</v>
      </c>
      <c r="FJ21" s="146" t="s">
        <v>56</v>
      </c>
      <c r="FK21" s="49">
        <v>538</v>
      </c>
      <c r="FL21" s="146" t="s">
        <v>56</v>
      </c>
      <c r="FM21" s="49">
        <v>646</v>
      </c>
      <c r="FN21" s="146" t="s">
        <v>56</v>
      </c>
      <c r="FO21" s="46">
        <v>756</v>
      </c>
      <c r="FP21" s="146" t="s">
        <v>56</v>
      </c>
      <c r="FQ21" s="49">
        <v>867</v>
      </c>
      <c r="FR21" s="146" t="s">
        <v>56</v>
      </c>
      <c r="FS21" s="49">
        <v>981</v>
      </c>
      <c r="FT21" s="146" t="s">
        <v>70</v>
      </c>
      <c r="FU21" s="49">
        <v>96</v>
      </c>
      <c r="FV21" s="146" t="s">
        <v>57</v>
      </c>
      <c r="FW21" s="49">
        <v>213</v>
      </c>
      <c r="FX21" s="146" t="s">
        <v>57</v>
      </c>
      <c r="FY21" s="49">
        <v>331</v>
      </c>
      <c r="FZ21" s="146" t="s">
        <v>57</v>
      </c>
      <c r="GA21" s="46">
        <v>451</v>
      </c>
      <c r="GB21" s="146" t="s">
        <v>57</v>
      </c>
      <c r="GC21" s="49">
        <v>572</v>
      </c>
      <c r="GD21" s="146" t="s">
        <v>57</v>
      </c>
      <c r="GE21" s="49">
        <v>696</v>
      </c>
      <c r="GF21" s="146" t="s">
        <v>57</v>
      </c>
      <c r="GG21" s="49">
        <v>822</v>
      </c>
      <c r="GH21" s="146" t="s">
        <v>57</v>
      </c>
      <c r="GI21" s="49">
        <v>951</v>
      </c>
      <c r="GJ21" s="146" t="s">
        <v>71</v>
      </c>
      <c r="GK21" s="49">
        <v>84</v>
      </c>
      <c r="GL21" s="146" t="s">
        <v>58</v>
      </c>
      <c r="GM21" s="46">
        <v>223</v>
      </c>
      <c r="GN21" s="146" t="s">
        <v>58</v>
      </c>
      <c r="GO21" s="49">
        <v>364</v>
      </c>
      <c r="GP21" s="146" t="s">
        <v>58</v>
      </c>
      <c r="GQ21" s="49">
        <v>508</v>
      </c>
      <c r="GR21" s="146" t="s">
        <v>58</v>
      </c>
      <c r="GS21" s="49">
        <v>654</v>
      </c>
      <c r="GT21" s="146" t="s">
        <v>58</v>
      </c>
      <c r="GU21" s="49">
        <v>802</v>
      </c>
    </row>
    <row r="22" spans="1:203" ht="15" x14ac:dyDescent="0.25">
      <c r="A22" s="72">
        <v>20</v>
      </c>
      <c r="B22" s="119">
        <v>0.78</v>
      </c>
      <c r="C22" s="120">
        <v>927</v>
      </c>
      <c r="D22" s="124">
        <v>0.79</v>
      </c>
      <c r="E22" s="120">
        <v>431</v>
      </c>
      <c r="F22" s="124">
        <v>0.79</v>
      </c>
      <c r="G22" s="120">
        <v>897</v>
      </c>
      <c r="H22" s="124" t="s">
        <v>18</v>
      </c>
      <c r="I22" s="120">
        <v>334</v>
      </c>
      <c r="J22" s="124" t="s">
        <v>18</v>
      </c>
      <c r="K22" s="123">
        <v>748</v>
      </c>
      <c r="L22" s="128">
        <v>0.81</v>
      </c>
      <c r="M22" s="123">
        <v>144</v>
      </c>
      <c r="N22" s="128">
        <v>0.81</v>
      </c>
      <c r="O22" s="126">
        <v>526</v>
      </c>
      <c r="P22" s="128">
        <v>0.81</v>
      </c>
      <c r="Q22" s="127">
        <v>893</v>
      </c>
      <c r="R22" s="128">
        <v>0.82</v>
      </c>
      <c r="S22" s="126">
        <v>247</v>
      </c>
      <c r="T22" s="128">
        <v>0.82</v>
      </c>
      <c r="U22" s="127">
        <v>590</v>
      </c>
      <c r="V22" s="128">
        <v>0.82</v>
      </c>
      <c r="W22" s="126">
        <v>926</v>
      </c>
      <c r="X22" s="128">
        <v>0.83</v>
      </c>
      <c r="Y22" s="127">
        <v>254</v>
      </c>
      <c r="Z22" s="128">
        <v>0.83</v>
      </c>
      <c r="AA22" s="126">
        <v>574</v>
      </c>
      <c r="AB22" s="128">
        <v>0.83</v>
      </c>
      <c r="AC22" s="127">
        <v>887</v>
      </c>
      <c r="AD22" s="128">
        <v>0.84</v>
      </c>
      <c r="AE22" s="127">
        <v>194</v>
      </c>
      <c r="AF22" s="128">
        <v>0.84</v>
      </c>
      <c r="AG22" s="127">
        <v>495</v>
      </c>
      <c r="AH22" s="128">
        <v>0.84</v>
      </c>
      <c r="AI22" s="127">
        <v>791</v>
      </c>
      <c r="AJ22" s="48"/>
      <c r="AK22" s="49">
        <v>0.85082000000000002</v>
      </c>
      <c r="AL22" s="48">
        <v>0.85</v>
      </c>
      <c r="AM22" s="46">
        <v>369</v>
      </c>
      <c r="AN22" s="48">
        <v>0.85</v>
      </c>
      <c r="AO22" s="49">
        <v>653</v>
      </c>
      <c r="AP22" s="48">
        <v>0.85</v>
      </c>
      <c r="AQ22" s="49">
        <v>932</v>
      </c>
      <c r="AR22" s="48">
        <v>0.86</v>
      </c>
      <c r="AS22" s="49">
        <v>207</v>
      </c>
      <c r="AT22" s="48">
        <v>0.86</v>
      </c>
      <c r="AU22" s="49">
        <v>480</v>
      </c>
      <c r="AV22" s="48">
        <v>0.86</v>
      </c>
      <c r="AW22" s="49">
        <v>750</v>
      </c>
      <c r="AX22" s="49"/>
      <c r="AY22" s="46">
        <v>0.87014999999999998</v>
      </c>
      <c r="AZ22" s="48">
        <v>0.87</v>
      </c>
      <c r="BA22" s="49">
        <v>277</v>
      </c>
      <c r="BB22" s="48">
        <v>0.87</v>
      </c>
      <c r="BC22" s="49">
        <v>538</v>
      </c>
      <c r="BD22" s="48">
        <v>0.87</v>
      </c>
      <c r="BE22" s="49">
        <v>796</v>
      </c>
      <c r="BF22" s="49"/>
      <c r="BG22" s="49">
        <v>0.88051000000000001</v>
      </c>
      <c r="BH22" s="48">
        <v>0.88</v>
      </c>
      <c r="BI22" s="49">
        <v>302</v>
      </c>
      <c r="BJ22" s="48">
        <v>0.88</v>
      </c>
      <c r="BK22" s="46">
        <v>551</v>
      </c>
      <c r="BL22" s="48">
        <v>0.88</v>
      </c>
      <c r="BM22" s="49">
        <v>799</v>
      </c>
      <c r="BN22" s="48"/>
      <c r="BO22" s="49">
        <v>0.89044999999999996</v>
      </c>
      <c r="BP22" s="48">
        <v>0.89</v>
      </c>
      <c r="BQ22" s="49">
        <v>286</v>
      </c>
      <c r="BR22" s="48">
        <v>0.89</v>
      </c>
      <c r="BS22" s="49">
        <v>526</v>
      </c>
      <c r="BT22" s="48">
        <v>0.89</v>
      </c>
      <c r="BU22" s="49">
        <v>764</v>
      </c>
      <c r="BV22" s="48">
        <v>0.89</v>
      </c>
      <c r="BW22" s="46">
        <v>999</v>
      </c>
      <c r="BX22" s="146" t="s">
        <v>49</v>
      </c>
      <c r="BY22" s="49">
        <v>232</v>
      </c>
      <c r="BZ22" s="146" t="s">
        <v>49</v>
      </c>
      <c r="CA22" s="49">
        <v>463</v>
      </c>
      <c r="CB22" s="146" t="s">
        <v>49</v>
      </c>
      <c r="CC22" s="49">
        <v>691</v>
      </c>
      <c r="CD22" s="146" t="s">
        <v>49</v>
      </c>
      <c r="CE22" s="49">
        <v>916</v>
      </c>
      <c r="CF22" s="146" t="s">
        <v>50</v>
      </c>
      <c r="CG22" s="49">
        <v>138</v>
      </c>
      <c r="CH22" s="146" t="s">
        <v>50</v>
      </c>
      <c r="CI22" s="46">
        <v>358</v>
      </c>
      <c r="CJ22" s="146" t="s">
        <v>50</v>
      </c>
      <c r="CK22" s="49">
        <v>576</v>
      </c>
      <c r="CL22" s="146" t="s">
        <v>50</v>
      </c>
      <c r="CM22" s="49">
        <v>790</v>
      </c>
      <c r="CN22" s="49"/>
      <c r="CO22" s="49">
        <v>0.92003000000000001</v>
      </c>
      <c r="CP22" s="146" t="s">
        <v>51</v>
      </c>
      <c r="CQ22" s="49">
        <v>212</v>
      </c>
      <c r="CR22" s="146" t="s">
        <v>51</v>
      </c>
      <c r="CS22" s="49">
        <v>418</v>
      </c>
      <c r="CT22" s="146" t="s">
        <v>51</v>
      </c>
      <c r="CU22" s="46">
        <v>621</v>
      </c>
      <c r="CV22" s="146" t="s">
        <v>51</v>
      </c>
      <c r="CW22" s="49">
        <v>822</v>
      </c>
      <c r="CX22" s="49"/>
      <c r="CY22" s="49">
        <v>0.93018999999999996</v>
      </c>
      <c r="CZ22" s="146" t="s">
        <v>52</v>
      </c>
      <c r="DA22" s="49">
        <v>213</v>
      </c>
      <c r="DB22" s="146" t="s">
        <v>52</v>
      </c>
      <c r="DC22" s="49">
        <v>404</v>
      </c>
      <c r="DD22" s="146" t="s">
        <v>52</v>
      </c>
      <c r="DE22" s="49">
        <v>591</v>
      </c>
      <c r="DF22" s="146"/>
      <c r="DG22" s="74">
        <v>0.93774999999999997</v>
      </c>
      <c r="DH22" s="146" t="s">
        <v>52</v>
      </c>
      <c r="DI22" s="49">
        <v>956</v>
      </c>
      <c r="DJ22" s="146" t="s">
        <v>53</v>
      </c>
      <c r="DK22" s="49">
        <v>134</v>
      </c>
      <c r="DL22" s="146" t="s">
        <v>53</v>
      </c>
      <c r="DM22" s="49">
        <v>309</v>
      </c>
      <c r="DN22" s="146" t="s">
        <v>53</v>
      </c>
      <c r="DO22" s="49">
        <v>479</v>
      </c>
      <c r="DP22" s="146" t="s">
        <v>53</v>
      </c>
      <c r="DQ22" s="49">
        <v>644</v>
      </c>
      <c r="DR22" s="146" t="s">
        <v>53</v>
      </c>
      <c r="DS22" s="46">
        <v>806</v>
      </c>
      <c r="DT22" s="146" t="s">
        <v>53</v>
      </c>
      <c r="DU22" s="49">
        <v>964</v>
      </c>
      <c r="DV22" s="146" t="s">
        <v>54</v>
      </c>
      <c r="DW22" s="49">
        <v>119</v>
      </c>
      <c r="DX22" s="146" t="s">
        <v>54</v>
      </c>
      <c r="DY22" s="49">
        <v>271</v>
      </c>
      <c r="DZ22" s="146" t="s">
        <v>54</v>
      </c>
      <c r="EA22" s="49">
        <v>419</v>
      </c>
      <c r="EB22" s="146" t="s">
        <v>54</v>
      </c>
      <c r="EC22" s="49">
        <v>563</v>
      </c>
      <c r="ED22" s="146" t="s">
        <v>54</v>
      </c>
      <c r="EE22" s="46">
        <v>704</v>
      </c>
      <c r="EF22" s="146" t="s">
        <v>54</v>
      </c>
      <c r="EG22" s="49">
        <v>839</v>
      </c>
      <c r="EH22" s="146" t="s">
        <v>54</v>
      </c>
      <c r="EI22" s="49">
        <v>972</v>
      </c>
      <c r="EJ22" s="146" t="s">
        <v>55</v>
      </c>
      <c r="EK22" s="49">
        <v>100</v>
      </c>
      <c r="EL22" s="146" t="s">
        <v>55</v>
      </c>
      <c r="EM22" s="49">
        <v>224</v>
      </c>
      <c r="EN22" s="146" t="s">
        <v>55</v>
      </c>
      <c r="EO22" s="49">
        <v>346</v>
      </c>
      <c r="EP22" s="146" t="s">
        <v>55</v>
      </c>
      <c r="EQ22" s="54">
        <v>466</v>
      </c>
      <c r="ER22" s="146" t="s">
        <v>55</v>
      </c>
      <c r="ES22" s="49">
        <v>583</v>
      </c>
      <c r="ET22" s="146" t="s">
        <v>55</v>
      </c>
      <c r="EU22" s="49">
        <v>699</v>
      </c>
      <c r="EV22" s="146" t="s">
        <v>55</v>
      </c>
      <c r="EW22" s="49">
        <v>812</v>
      </c>
      <c r="EX22" s="146" t="s">
        <v>55</v>
      </c>
      <c r="EY22" s="49">
        <v>925</v>
      </c>
      <c r="EZ22" s="49"/>
      <c r="FA22" s="49">
        <v>0.97036</v>
      </c>
      <c r="FB22" s="146" t="s">
        <v>56</v>
      </c>
      <c r="FC22" s="46">
        <v>145</v>
      </c>
      <c r="FD22" s="146" t="s">
        <v>56</v>
      </c>
      <c r="FE22" s="49">
        <v>253</v>
      </c>
      <c r="FF22" s="146" t="s">
        <v>56</v>
      </c>
      <c r="FG22" s="49">
        <v>360</v>
      </c>
      <c r="FH22" s="146" t="s">
        <v>56</v>
      </c>
      <c r="FI22" s="49">
        <v>465</v>
      </c>
      <c r="FJ22" s="146" t="s">
        <v>56</v>
      </c>
      <c r="FK22" s="49">
        <v>571</v>
      </c>
      <c r="FL22" s="146" t="s">
        <v>56</v>
      </c>
      <c r="FM22" s="49">
        <v>678</v>
      </c>
      <c r="FN22" s="146" t="s">
        <v>56</v>
      </c>
      <c r="FO22" s="46">
        <v>787</v>
      </c>
      <c r="FP22" s="146" t="s">
        <v>56</v>
      </c>
      <c r="FQ22" s="49">
        <v>897</v>
      </c>
      <c r="FR22" s="146"/>
      <c r="FS22" s="49">
        <v>0.98009000000000002</v>
      </c>
      <c r="FT22" s="146" t="s">
        <v>57</v>
      </c>
      <c r="FU22" s="49">
        <v>123</v>
      </c>
      <c r="FV22" s="146" t="s">
        <v>57</v>
      </c>
      <c r="FW22" s="49">
        <v>239</v>
      </c>
      <c r="FX22" s="146" t="s">
        <v>57</v>
      </c>
      <c r="FY22" s="49">
        <v>356</v>
      </c>
      <c r="FZ22" s="146" t="s">
        <v>57</v>
      </c>
      <c r="GA22" s="46">
        <v>476</v>
      </c>
      <c r="GB22" s="146" t="s">
        <v>57</v>
      </c>
      <c r="GC22" s="49">
        <v>596</v>
      </c>
      <c r="GD22" s="146" t="s">
        <v>57</v>
      </c>
      <c r="GE22" s="49">
        <v>719</v>
      </c>
      <c r="GF22" s="146" t="s">
        <v>57</v>
      </c>
      <c r="GG22" s="49">
        <v>845</v>
      </c>
      <c r="GH22" s="146" t="s">
        <v>57</v>
      </c>
      <c r="GI22" s="49">
        <v>973</v>
      </c>
      <c r="GJ22" s="146" t="s">
        <v>58</v>
      </c>
      <c r="GK22" s="49">
        <v>106</v>
      </c>
      <c r="GL22" s="146" t="s">
        <v>58</v>
      </c>
      <c r="GM22" s="46">
        <v>244</v>
      </c>
      <c r="GN22" s="146" t="s">
        <v>58</v>
      </c>
      <c r="GO22" s="49">
        <v>385</v>
      </c>
      <c r="GP22" s="146" t="s">
        <v>58</v>
      </c>
      <c r="GQ22" s="49">
        <v>529</v>
      </c>
      <c r="GR22" s="146" t="s">
        <v>58</v>
      </c>
      <c r="GS22" s="49">
        <v>675</v>
      </c>
      <c r="GT22" s="146" t="s">
        <v>58</v>
      </c>
      <c r="GU22" s="49">
        <v>823</v>
      </c>
    </row>
    <row r="23" spans="1:203" ht="15" x14ac:dyDescent="0.25">
      <c r="A23" s="60">
        <v>19</v>
      </c>
      <c r="B23" s="119"/>
      <c r="C23" s="120">
        <v>0.79013999999999995</v>
      </c>
      <c r="D23" s="124">
        <v>0.79</v>
      </c>
      <c r="E23" s="120">
        <v>518</v>
      </c>
      <c r="F23" s="124">
        <v>0.79</v>
      </c>
      <c r="G23" s="120">
        <v>983</v>
      </c>
      <c r="H23" s="124" t="s">
        <v>18</v>
      </c>
      <c r="I23" s="120">
        <v>420</v>
      </c>
      <c r="J23" s="124" t="s">
        <v>18</v>
      </c>
      <c r="K23" s="123">
        <v>834</v>
      </c>
      <c r="L23" s="128">
        <v>0.81</v>
      </c>
      <c r="M23" s="123">
        <v>230</v>
      </c>
      <c r="N23" s="128">
        <v>0.81</v>
      </c>
      <c r="O23" s="126">
        <v>612</v>
      </c>
      <c r="P23" s="128">
        <v>0.81</v>
      </c>
      <c r="Q23" s="127">
        <v>979</v>
      </c>
      <c r="R23" s="128">
        <v>0.82</v>
      </c>
      <c r="S23" s="126">
        <v>334</v>
      </c>
      <c r="T23" s="128">
        <v>0.82</v>
      </c>
      <c r="U23" s="127">
        <v>676</v>
      </c>
      <c r="V23" s="128"/>
      <c r="W23" s="126">
        <v>0.83011999999999997</v>
      </c>
      <c r="X23" s="128">
        <v>0.83</v>
      </c>
      <c r="Y23" s="127">
        <v>340</v>
      </c>
      <c r="Z23" s="128">
        <v>0.83</v>
      </c>
      <c r="AA23" s="126">
        <v>660</v>
      </c>
      <c r="AB23" s="128">
        <v>0.83</v>
      </c>
      <c r="AC23" s="127">
        <v>973</v>
      </c>
      <c r="AD23" s="128">
        <v>0.84</v>
      </c>
      <c r="AE23" s="127">
        <v>280</v>
      </c>
      <c r="AF23" s="128">
        <v>0.84</v>
      </c>
      <c r="AG23" s="127">
        <v>582</v>
      </c>
      <c r="AH23" s="128">
        <v>0.84</v>
      </c>
      <c r="AI23" s="127">
        <v>878</v>
      </c>
      <c r="AJ23" s="48">
        <v>0.85</v>
      </c>
      <c r="AK23" s="49">
        <v>169</v>
      </c>
      <c r="AL23" s="48">
        <v>0.85</v>
      </c>
      <c r="AM23" s="46">
        <v>456</v>
      </c>
      <c r="AN23" s="48">
        <v>0.85</v>
      </c>
      <c r="AO23" s="49">
        <v>739</v>
      </c>
      <c r="AP23" s="48"/>
      <c r="AQ23" s="49">
        <v>0.86017999999999994</v>
      </c>
      <c r="AR23" s="48">
        <v>0.86</v>
      </c>
      <c r="AS23" s="49">
        <v>293</v>
      </c>
      <c r="AT23" s="48">
        <v>0.86</v>
      </c>
      <c r="AU23" s="49">
        <v>565</v>
      </c>
      <c r="AV23" s="48">
        <v>0.86</v>
      </c>
      <c r="AW23" s="49">
        <v>834</v>
      </c>
      <c r="AX23" s="57" t="s">
        <v>47</v>
      </c>
      <c r="AY23" s="46">
        <v>99</v>
      </c>
      <c r="AZ23" s="48">
        <v>0.87</v>
      </c>
      <c r="BA23" s="49">
        <v>361</v>
      </c>
      <c r="BB23" s="48">
        <v>0.87</v>
      </c>
      <c r="BC23" s="49">
        <v>622</v>
      </c>
      <c r="BD23" s="48">
        <v>0.87</v>
      </c>
      <c r="BE23" s="49">
        <v>880</v>
      </c>
      <c r="BF23" s="48">
        <v>0.88</v>
      </c>
      <c r="BG23" s="49">
        <v>135</v>
      </c>
      <c r="BH23" s="48">
        <v>0.88</v>
      </c>
      <c r="BI23" s="49">
        <v>386</v>
      </c>
      <c r="BJ23" s="48">
        <v>0.88</v>
      </c>
      <c r="BK23" s="46">
        <v>635</v>
      </c>
      <c r="BL23" s="48">
        <v>0.88</v>
      </c>
      <c r="BM23" s="49">
        <v>882</v>
      </c>
      <c r="BN23" s="48">
        <v>0.89</v>
      </c>
      <c r="BO23" s="49">
        <v>127</v>
      </c>
      <c r="BP23" s="48">
        <v>0.89</v>
      </c>
      <c r="BQ23" s="49">
        <v>368</v>
      </c>
      <c r="BR23" s="48">
        <v>0.89</v>
      </c>
      <c r="BS23" s="49">
        <v>608</v>
      </c>
      <c r="BT23" s="48">
        <v>0.89</v>
      </c>
      <c r="BU23" s="49">
        <v>846</v>
      </c>
      <c r="BV23" s="49"/>
      <c r="BW23" s="46">
        <v>0.90081</v>
      </c>
      <c r="BX23" s="146" t="s">
        <v>49</v>
      </c>
      <c r="BY23" s="49">
        <v>314</v>
      </c>
      <c r="BZ23" s="146" t="s">
        <v>49</v>
      </c>
      <c r="CA23" s="49">
        <v>545</v>
      </c>
      <c r="CB23" s="146" t="s">
        <v>49</v>
      </c>
      <c r="CC23" s="49">
        <v>772</v>
      </c>
      <c r="CD23" s="146" t="s">
        <v>49</v>
      </c>
      <c r="CE23" s="49">
        <v>997</v>
      </c>
      <c r="CF23" s="146" t="s">
        <v>50</v>
      </c>
      <c r="CG23" s="49">
        <v>219</v>
      </c>
      <c r="CH23" s="146" t="s">
        <v>50</v>
      </c>
      <c r="CI23" s="46">
        <v>438</v>
      </c>
      <c r="CJ23" s="146" t="s">
        <v>50</v>
      </c>
      <c r="CK23" s="49">
        <v>656</v>
      </c>
      <c r="CL23" s="146" t="s">
        <v>50</v>
      </c>
      <c r="CM23" s="49">
        <v>870</v>
      </c>
      <c r="CN23" s="146" t="s">
        <v>62</v>
      </c>
      <c r="CO23" s="49">
        <v>82</v>
      </c>
      <c r="CP23" s="146" t="s">
        <v>51</v>
      </c>
      <c r="CQ23" s="49">
        <v>291</v>
      </c>
      <c r="CR23" s="146" t="s">
        <v>51</v>
      </c>
      <c r="CS23" s="49">
        <v>497</v>
      </c>
      <c r="CT23" s="146" t="s">
        <v>51</v>
      </c>
      <c r="CU23" s="46">
        <v>699</v>
      </c>
      <c r="CV23" s="146" t="s">
        <v>51</v>
      </c>
      <c r="CW23" s="49">
        <v>899</v>
      </c>
      <c r="CX23" s="146" t="s">
        <v>63</v>
      </c>
      <c r="CY23" s="49">
        <v>96</v>
      </c>
      <c r="CZ23" s="146" t="s">
        <v>52</v>
      </c>
      <c r="DA23" s="49">
        <v>290</v>
      </c>
      <c r="DB23" s="146" t="s">
        <v>52</v>
      </c>
      <c r="DC23" s="49">
        <v>480</v>
      </c>
      <c r="DD23" s="146" t="s">
        <v>52</v>
      </c>
      <c r="DE23" s="49">
        <v>666</v>
      </c>
      <c r="DF23" s="146" t="s">
        <v>52</v>
      </c>
      <c r="DG23" s="46">
        <v>849</v>
      </c>
      <c r="DH23" s="49"/>
      <c r="DI23" s="49">
        <v>0.94028</v>
      </c>
      <c r="DJ23" s="146" t="s">
        <v>53</v>
      </c>
      <c r="DK23" s="49">
        <v>206</v>
      </c>
      <c r="DL23" s="146" t="s">
        <v>53</v>
      </c>
      <c r="DM23" s="49">
        <v>379</v>
      </c>
      <c r="DN23" s="146" t="s">
        <v>53</v>
      </c>
      <c r="DO23" s="49">
        <v>547</v>
      </c>
      <c r="DP23" s="146" t="s">
        <v>53</v>
      </c>
      <c r="DQ23" s="49">
        <v>711</v>
      </c>
      <c r="DR23" s="146" t="s">
        <v>53</v>
      </c>
      <c r="DS23" s="46">
        <v>872</v>
      </c>
      <c r="DT23" s="49"/>
      <c r="DU23" s="49">
        <v>0.95030000000000003</v>
      </c>
      <c r="DV23" s="146" t="s">
        <v>54</v>
      </c>
      <c r="DW23" s="49">
        <v>184</v>
      </c>
      <c r="DX23" s="146" t="s">
        <v>54</v>
      </c>
      <c r="DY23" s="49">
        <v>335</v>
      </c>
      <c r="DZ23" s="146" t="s">
        <v>54</v>
      </c>
      <c r="EA23" s="49">
        <v>482</v>
      </c>
      <c r="EB23" s="146" t="s">
        <v>54</v>
      </c>
      <c r="EC23" s="49">
        <v>625</v>
      </c>
      <c r="ED23" s="146" t="s">
        <v>54</v>
      </c>
      <c r="EE23" s="46">
        <v>763</v>
      </c>
      <c r="EF23" s="146" t="s">
        <v>54</v>
      </c>
      <c r="EG23" s="49">
        <v>897</v>
      </c>
      <c r="EH23" s="49"/>
      <c r="EI23" s="49">
        <v>0.96026999999999996</v>
      </c>
      <c r="EJ23" s="146" t="s">
        <v>55</v>
      </c>
      <c r="EK23" s="49">
        <v>153</v>
      </c>
      <c r="EL23" s="146" t="s">
        <v>55</v>
      </c>
      <c r="EM23" s="49">
        <v>276</v>
      </c>
      <c r="EN23" s="146" t="s">
        <v>55</v>
      </c>
      <c r="EO23" s="49">
        <v>396</v>
      </c>
      <c r="EP23" s="146" t="s">
        <v>55</v>
      </c>
      <c r="EQ23" s="54">
        <v>513</v>
      </c>
      <c r="ER23" s="146" t="s">
        <v>55</v>
      </c>
      <c r="ES23" s="49">
        <v>629</v>
      </c>
      <c r="ET23" s="146" t="s">
        <v>55</v>
      </c>
      <c r="EU23" s="49">
        <v>743</v>
      </c>
      <c r="EV23" s="146" t="s">
        <v>55</v>
      </c>
      <c r="EW23" s="49">
        <v>855</v>
      </c>
      <c r="EX23" s="146" t="s">
        <v>55</v>
      </c>
      <c r="EY23" s="49">
        <v>966</v>
      </c>
      <c r="EZ23" s="146" t="s">
        <v>69</v>
      </c>
      <c r="FA23" s="49">
        <v>75</v>
      </c>
      <c r="FB23" s="146" t="s">
        <v>56</v>
      </c>
      <c r="FC23" s="46">
        <v>183</v>
      </c>
      <c r="FD23" s="146" t="s">
        <v>56</v>
      </c>
      <c r="FE23" s="49">
        <v>290</v>
      </c>
      <c r="FF23" s="146" t="s">
        <v>56</v>
      </c>
      <c r="FG23" s="49">
        <v>396</v>
      </c>
      <c r="FH23" s="146" t="s">
        <v>56</v>
      </c>
      <c r="FI23" s="49">
        <v>500</v>
      </c>
      <c r="FJ23" s="146" t="s">
        <v>56</v>
      </c>
      <c r="FK23" s="49">
        <v>604</v>
      </c>
      <c r="FL23" s="146" t="s">
        <v>56</v>
      </c>
      <c r="FM23" s="49">
        <v>709</v>
      </c>
      <c r="FN23" s="146" t="s">
        <v>56</v>
      </c>
      <c r="FO23" s="46">
        <v>816</v>
      </c>
      <c r="FP23" s="146" t="s">
        <v>56</v>
      </c>
      <c r="FQ23" s="49">
        <v>927</v>
      </c>
      <c r="FR23" s="146" t="s">
        <v>70</v>
      </c>
      <c r="FS23" s="49">
        <v>38</v>
      </c>
      <c r="FT23" s="146" t="s">
        <v>57</v>
      </c>
      <c r="FU23" s="49">
        <v>150</v>
      </c>
      <c r="FV23" s="146" t="s">
        <v>57</v>
      </c>
      <c r="FW23" s="49">
        <v>265</v>
      </c>
      <c r="FX23" s="146" t="s">
        <v>57</v>
      </c>
      <c r="FY23" s="49">
        <v>381</v>
      </c>
      <c r="FZ23" s="146" t="s">
        <v>57</v>
      </c>
      <c r="GA23" s="46">
        <v>500</v>
      </c>
      <c r="GB23" s="146" t="s">
        <v>57</v>
      </c>
      <c r="GC23" s="49">
        <v>620</v>
      </c>
      <c r="GD23" s="146" t="s">
        <v>57</v>
      </c>
      <c r="GE23" s="49">
        <v>741</v>
      </c>
      <c r="GF23" s="146" t="s">
        <v>57</v>
      </c>
      <c r="GG23" s="49">
        <v>866</v>
      </c>
      <c r="GH23" s="146" t="s">
        <v>57</v>
      </c>
      <c r="GI23" s="49">
        <v>994</v>
      </c>
      <c r="GJ23" s="146" t="s">
        <v>58</v>
      </c>
      <c r="GK23" s="49">
        <v>127</v>
      </c>
      <c r="GL23" s="146" t="s">
        <v>58</v>
      </c>
      <c r="GM23" s="46">
        <v>264</v>
      </c>
      <c r="GN23" s="146" t="s">
        <v>58</v>
      </c>
      <c r="GO23" s="49">
        <v>404</v>
      </c>
      <c r="GP23" s="146" t="s">
        <v>58</v>
      </c>
      <c r="GQ23" s="49">
        <v>548</v>
      </c>
      <c r="GR23" s="146" t="s">
        <v>58</v>
      </c>
      <c r="GS23" s="49">
        <v>694</v>
      </c>
      <c r="GT23" s="146" t="s">
        <v>58</v>
      </c>
      <c r="GU23" s="49">
        <v>843</v>
      </c>
    </row>
    <row r="24" spans="1:203" ht="15" x14ac:dyDescent="0.25">
      <c r="A24" s="60">
        <v>18</v>
      </c>
      <c r="B24" s="119">
        <v>0.79</v>
      </c>
      <c r="C24" s="120">
        <v>100</v>
      </c>
      <c r="D24" s="124">
        <v>0.79</v>
      </c>
      <c r="E24" s="120">
        <v>604</v>
      </c>
      <c r="F24" s="121"/>
      <c r="G24" s="120">
        <v>0.80069000000000001</v>
      </c>
      <c r="H24" s="124" t="s">
        <v>18</v>
      </c>
      <c r="I24" s="120">
        <v>506</v>
      </c>
      <c r="J24" s="124" t="s">
        <v>18</v>
      </c>
      <c r="K24" s="123">
        <v>920</v>
      </c>
      <c r="L24" s="128">
        <v>0.81</v>
      </c>
      <c r="M24" s="123">
        <v>316</v>
      </c>
      <c r="N24" s="128">
        <v>0.81</v>
      </c>
      <c r="O24" s="126">
        <v>698</v>
      </c>
      <c r="P24" s="128"/>
      <c r="Q24" s="127">
        <v>0.82064999999999999</v>
      </c>
      <c r="R24" s="128">
        <v>0.82</v>
      </c>
      <c r="S24" s="126">
        <v>420</v>
      </c>
      <c r="T24" s="128">
        <v>0.82</v>
      </c>
      <c r="U24" s="127">
        <v>763</v>
      </c>
      <c r="V24" s="124" t="s">
        <v>24</v>
      </c>
      <c r="W24" s="126">
        <v>99</v>
      </c>
      <c r="X24" s="128">
        <v>0.83</v>
      </c>
      <c r="Y24" s="127">
        <v>426</v>
      </c>
      <c r="Z24" s="128">
        <v>0.83</v>
      </c>
      <c r="AA24" s="126">
        <v>746</v>
      </c>
      <c r="AB24" s="128"/>
      <c r="AC24" s="127">
        <v>0.84058999999999995</v>
      </c>
      <c r="AD24" s="128">
        <v>0.84</v>
      </c>
      <c r="AE24" s="127">
        <v>366</v>
      </c>
      <c r="AF24" s="128">
        <v>0.84</v>
      </c>
      <c r="AG24" s="127">
        <v>668</v>
      </c>
      <c r="AH24" s="128">
        <v>0.84</v>
      </c>
      <c r="AI24" s="127">
        <v>964</v>
      </c>
      <c r="AJ24" s="48">
        <v>0.85</v>
      </c>
      <c r="AK24" s="49">
        <v>255</v>
      </c>
      <c r="AL24" s="48">
        <v>0.85</v>
      </c>
      <c r="AM24" s="46">
        <v>542</v>
      </c>
      <c r="AN24" s="48">
        <v>0.85</v>
      </c>
      <c r="AO24" s="49">
        <v>825</v>
      </c>
      <c r="AP24" s="48">
        <v>0.86</v>
      </c>
      <c r="AQ24" s="49">
        <v>103</v>
      </c>
      <c r="AR24" s="48">
        <v>0.86</v>
      </c>
      <c r="AS24" s="49">
        <v>378</v>
      </c>
      <c r="AT24" s="48">
        <v>0.86</v>
      </c>
      <c r="AU24" s="49">
        <v>650</v>
      </c>
      <c r="AV24" s="48">
        <v>0.86</v>
      </c>
      <c r="AW24" s="49">
        <v>919</v>
      </c>
      <c r="AX24" s="48">
        <v>0.87</v>
      </c>
      <c r="AY24" s="46">
        <v>183</v>
      </c>
      <c r="AZ24" s="48">
        <v>0.87</v>
      </c>
      <c r="BA24" s="49">
        <v>445</v>
      </c>
      <c r="BB24" s="48">
        <v>0.87</v>
      </c>
      <c r="BC24" s="49">
        <v>706</v>
      </c>
      <c r="BD24" s="48">
        <v>0.87</v>
      </c>
      <c r="BE24" s="49">
        <v>964</v>
      </c>
      <c r="BF24" s="48">
        <v>0.88</v>
      </c>
      <c r="BG24" s="49">
        <v>219</v>
      </c>
      <c r="BH24" s="48">
        <v>0.88</v>
      </c>
      <c r="BI24" s="49">
        <v>470</v>
      </c>
      <c r="BJ24" s="48">
        <v>0.88</v>
      </c>
      <c r="BK24" s="46">
        <v>719</v>
      </c>
      <c r="BL24" s="48">
        <v>0.88</v>
      </c>
      <c r="BM24" s="49">
        <v>965</v>
      </c>
      <c r="BN24" s="48">
        <v>0.89</v>
      </c>
      <c r="BO24" s="49">
        <v>210</v>
      </c>
      <c r="BP24" s="48">
        <v>0.89</v>
      </c>
      <c r="BQ24" s="49">
        <v>452</v>
      </c>
      <c r="BR24" s="48">
        <v>0.89</v>
      </c>
      <c r="BS24" s="49">
        <v>691</v>
      </c>
      <c r="BT24" s="48">
        <v>0.89</v>
      </c>
      <c r="BU24" s="49">
        <v>928</v>
      </c>
      <c r="BV24" s="146" t="s">
        <v>49</v>
      </c>
      <c r="BW24" s="46">
        <v>163</v>
      </c>
      <c r="BX24" s="146" t="s">
        <v>49</v>
      </c>
      <c r="BY24" s="49">
        <v>396</v>
      </c>
      <c r="BZ24" s="146" t="s">
        <v>49</v>
      </c>
      <c r="CA24" s="49">
        <v>626</v>
      </c>
      <c r="CB24" s="146" t="s">
        <v>49</v>
      </c>
      <c r="CC24" s="49">
        <v>853</v>
      </c>
      <c r="CD24" s="49"/>
      <c r="CE24" s="49">
        <v>0.91078000000000003</v>
      </c>
      <c r="CF24" s="146" t="s">
        <v>50</v>
      </c>
      <c r="CG24" s="49">
        <v>300</v>
      </c>
      <c r="CH24" s="146" t="s">
        <v>50</v>
      </c>
      <c r="CI24" s="46">
        <v>519</v>
      </c>
      <c r="CJ24" s="146" t="s">
        <v>50</v>
      </c>
      <c r="CK24" s="49">
        <v>736</v>
      </c>
      <c r="CL24" s="146" t="s">
        <v>50</v>
      </c>
      <c r="CM24" s="49">
        <v>950</v>
      </c>
      <c r="CN24" s="146" t="s">
        <v>51</v>
      </c>
      <c r="CO24" s="49">
        <v>161</v>
      </c>
      <c r="CP24" s="146" t="s">
        <v>51</v>
      </c>
      <c r="CQ24" s="49">
        <v>368</v>
      </c>
      <c r="CR24" s="146" t="s">
        <v>51</v>
      </c>
      <c r="CS24" s="49">
        <v>574</v>
      </c>
      <c r="CT24" s="146" t="s">
        <v>51</v>
      </c>
      <c r="CU24" s="46">
        <v>776</v>
      </c>
      <c r="CV24" s="146" t="s">
        <v>51</v>
      </c>
      <c r="CW24" s="49">
        <v>976</v>
      </c>
      <c r="CX24" s="146" t="s">
        <v>52</v>
      </c>
      <c r="CY24" s="49">
        <v>172</v>
      </c>
      <c r="CZ24" s="146" t="s">
        <v>52</v>
      </c>
      <c r="DA24" s="49">
        <v>366</v>
      </c>
      <c r="DB24" s="146" t="s">
        <v>52</v>
      </c>
      <c r="DC24" s="49">
        <v>556</v>
      </c>
      <c r="DD24" s="146" t="s">
        <v>52</v>
      </c>
      <c r="DE24" s="49">
        <v>741</v>
      </c>
      <c r="DF24" s="146" t="s">
        <v>52</v>
      </c>
      <c r="DG24" s="46">
        <v>922</v>
      </c>
      <c r="DH24" s="146" t="s">
        <v>53</v>
      </c>
      <c r="DI24" s="49">
        <v>101</v>
      </c>
      <c r="DJ24" s="146" t="s">
        <v>53</v>
      </c>
      <c r="DK24" s="49">
        <v>276</v>
      </c>
      <c r="DL24" s="146" t="s">
        <v>53</v>
      </c>
      <c r="DM24" s="49">
        <v>448</v>
      </c>
      <c r="DN24" s="146" t="s">
        <v>53</v>
      </c>
      <c r="DO24" s="49">
        <v>615</v>
      </c>
      <c r="DP24" s="146" t="s">
        <v>53</v>
      </c>
      <c r="DQ24" s="49">
        <v>778</v>
      </c>
      <c r="DR24" s="146" t="s">
        <v>53</v>
      </c>
      <c r="DS24" s="46">
        <v>937</v>
      </c>
      <c r="DT24" s="146" t="s">
        <v>65</v>
      </c>
      <c r="DU24" s="49">
        <v>94</v>
      </c>
      <c r="DV24" s="146" t="s">
        <v>54</v>
      </c>
      <c r="DW24" s="49">
        <v>248</v>
      </c>
      <c r="DX24" s="146" t="s">
        <v>54</v>
      </c>
      <c r="DY24" s="49">
        <v>397</v>
      </c>
      <c r="DZ24" s="146" t="s">
        <v>54</v>
      </c>
      <c r="EA24" s="49">
        <v>543</v>
      </c>
      <c r="EB24" s="146" t="s">
        <v>54</v>
      </c>
      <c r="EC24" s="49">
        <v>685</v>
      </c>
      <c r="ED24" s="146" t="s">
        <v>54</v>
      </c>
      <c r="EE24" s="46">
        <v>822</v>
      </c>
      <c r="EF24" s="146" t="s">
        <v>54</v>
      </c>
      <c r="EG24" s="49">
        <v>954</v>
      </c>
      <c r="EH24" s="146" t="s">
        <v>66</v>
      </c>
      <c r="EI24" s="49">
        <v>82</v>
      </c>
      <c r="EJ24" s="146" t="s">
        <v>55</v>
      </c>
      <c r="EK24" s="49">
        <v>206</v>
      </c>
      <c r="EL24" s="146" t="s">
        <v>55</v>
      </c>
      <c r="EM24" s="49">
        <v>327</v>
      </c>
      <c r="EN24" s="146" t="s">
        <v>55</v>
      </c>
      <c r="EO24" s="49">
        <v>445</v>
      </c>
      <c r="EP24" s="146" t="s">
        <v>55</v>
      </c>
      <c r="EQ24" s="54">
        <v>561</v>
      </c>
      <c r="ER24" s="146" t="s">
        <v>55</v>
      </c>
      <c r="ES24" s="49">
        <v>675</v>
      </c>
      <c r="ET24" s="146" t="s">
        <v>55</v>
      </c>
      <c r="EU24" s="49">
        <v>787</v>
      </c>
      <c r="EV24" s="146" t="s">
        <v>55</v>
      </c>
      <c r="EW24" s="49">
        <v>897</v>
      </c>
      <c r="EX24" s="49"/>
      <c r="EY24" s="49">
        <v>0.97006000000000003</v>
      </c>
      <c r="EZ24" s="146" t="s">
        <v>56</v>
      </c>
      <c r="FA24" s="49">
        <v>113</v>
      </c>
      <c r="FB24" s="146" t="s">
        <v>56</v>
      </c>
      <c r="FC24" s="46">
        <v>220</v>
      </c>
      <c r="FD24" s="146" t="s">
        <v>56</v>
      </c>
      <c r="FE24" s="49">
        <v>326</v>
      </c>
      <c r="FF24" s="146" t="s">
        <v>56</v>
      </c>
      <c r="FG24" s="49">
        <v>430</v>
      </c>
      <c r="FH24" s="146" t="s">
        <v>56</v>
      </c>
      <c r="FI24" s="49">
        <v>533</v>
      </c>
      <c r="FJ24" s="146" t="s">
        <v>56</v>
      </c>
      <c r="FK24" s="49">
        <v>636</v>
      </c>
      <c r="FL24" s="146" t="s">
        <v>56</v>
      </c>
      <c r="FM24" s="49">
        <v>740</v>
      </c>
      <c r="FN24" s="146" t="s">
        <v>56</v>
      </c>
      <c r="FO24" s="46">
        <v>846</v>
      </c>
      <c r="FP24" s="146" t="s">
        <v>56</v>
      </c>
      <c r="FQ24" s="49">
        <v>955</v>
      </c>
      <c r="FR24" s="146" t="s">
        <v>70</v>
      </c>
      <c r="FS24" s="49">
        <v>64</v>
      </c>
      <c r="FT24" s="146" t="s">
        <v>57</v>
      </c>
      <c r="FU24" s="49">
        <v>175</v>
      </c>
      <c r="FV24" s="146" t="s">
        <v>57</v>
      </c>
      <c r="FW24" s="49">
        <v>289</v>
      </c>
      <c r="FX24" s="146" t="s">
        <v>57</v>
      </c>
      <c r="FY24" s="49">
        <v>405</v>
      </c>
      <c r="FZ24" s="146" t="s">
        <v>57</v>
      </c>
      <c r="GA24" s="46">
        <v>523</v>
      </c>
      <c r="GB24" s="146" t="s">
        <v>57</v>
      </c>
      <c r="GC24" s="49">
        <v>642</v>
      </c>
      <c r="GD24" s="146" t="s">
        <v>57</v>
      </c>
      <c r="GE24" s="49">
        <v>763</v>
      </c>
      <c r="GF24" s="146" t="s">
        <v>57</v>
      </c>
      <c r="GG24" s="49">
        <v>886</v>
      </c>
      <c r="GH24" s="146"/>
      <c r="GI24" s="49">
        <v>0.99014000000000002</v>
      </c>
      <c r="GJ24" s="146" t="s">
        <v>58</v>
      </c>
      <c r="GK24" s="49">
        <v>146</v>
      </c>
      <c r="GL24" s="146" t="s">
        <v>58</v>
      </c>
      <c r="GM24" s="46">
        <v>283</v>
      </c>
      <c r="GN24" s="146" t="s">
        <v>58</v>
      </c>
      <c r="GO24" s="49">
        <v>423</v>
      </c>
      <c r="GP24" s="146" t="s">
        <v>58</v>
      </c>
      <c r="GQ24" s="49">
        <v>567</v>
      </c>
      <c r="GR24" s="146" t="s">
        <v>58</v>
      </c>
      <c r="GS24" s="49">
        <v>713</v>
      </c>
      <c r="GT24" s="146" t="s">
        <v>58</v>
      </c>
      <c r="GU24" s="49">
        <v>862</v>
      </c>
    </row>
    <row r="25" spans="1:203" ht="15" x14ac:dyDescent="0.25">
      <c r="A25" s="60">
        <v>17</v>
      </c>
      <c r="B25" s="119">
        <v>0.79</v>
      </c>
      <c r="C25" s="120">
        <v>185</v>
      </c>
      <c r="D25" s="124">
        <v>0.79</v>
      </c>
      <c r="E25" s="120">
        <v>689</v>
      </c>
      <c r="F25" s="124" t="s">
        <v>18</v>
      </c>
      <c r="G25" s="120">
        <v>155</v>
      </c>
      <c r="H25" s="124" t="s">
        <v>18</v>
      </c>
      <c r="I25" s="120">
        <v>592</v>
      </c>
      <c r="J25" s="122"/>
      <c r="K25" s="123">
        <v>0.81006999999999996</v>
      </c>
      <c r="L25" s="128">
        <v>0.81</v>
      </c>
      <c r="M25" s="123">
        <v>403</v>
      </c>
      <c r="N25" s="128">
        <v>0.81</v>
      </c>
      <c r="O25" s="126">
        <v>784</v>
      </c>
      <c r="P25" s="128">
        <v>0.82</v>
      </c>
      <c r="Q25" s="127">
        <v>151</v>
      </c>
      <c r="R25" s="128">
        <v>0.82</v>
      </c>
      <c r="S25" s="126">
        <v>506</v>
      </c>
      <c r="T25" s="128">
        <v>0.82</v>
      </c>
      <c r="U25" s="127">
        <v>849</v>
      </c>
      <c r="V25" s="128">
        <v>0.83</v>
      </c>
      <c r="W25" s="126">
        <v>185</v>
      </c>
      <c r="X25" s="128">
        <v>0.83</v>
      </c>
      <c r="Y25" s="127">
        <v>512</v>
      </c>
      <c r="Z25" s="128">
        <v>0.83</v>
      </c>
      <c r="AA25" s="126">
        <v>832</v>
      </c>
      <c r="AB25" s="128">
        <v>0.84</v>
      </c>
      <c r="AC25" s="127">
        <v>145</v>
      </c>
      <c r="AD25" s="128">
        <v>0.84</v>
      </c>
      <c r="AE25" s="127">
        <v>452</v>
      </c>
      <c r="AF25" s="128">
        <v>0.84</v>
      </c>
      <c r="AG25" s="127">
        <v>754</v>
      </c>
      <c r="AH25" s="128"/>
      <c r="AI25" s="127">
        <v>0.85050000000000003</v>
      </c>
      <c r="AJ25" s="48">
        <v>0.85</v>
      </c>
      <c r="AK25" s="49">
        <v>341</v>
      </c>
      <c r="AL25" s="48">
        <v>0.85</v>
      </c>
      <c r="AM25" s="46">
        <v>627</v>
      </c>
      <c r="AN25" s="48">
        <v>0.85</v>
      </c>
      <c r="AO25" s="49">
        <v>910</v>
      </c>
      <c r="AP25" s="48">
        <v>0.86</v>
      </c>
      <c r="AQ25" s="49">
        <v>188</v>
      </c>
      <c r="AR25" s="48">
        <v>0.86</v>
      </c>
      <c r="AS25" s="49">
        <v>463</v>
      </c>
      <c r="AT25" s="48">
        <v>0.86</v>
      </c>
      <c r="AU25" s="49">
        <v>735</v>
      </c>
      <c r="AV25" s="48"/>
      <c r="AW25" s="49">
        <v>0.87004000000000004</v>
      </c>
      <c r="AX25" s="48">
        <v>0.87</v>
      </c>
      <c r="AY25" s="46">
        <v>268</v>
      </c>
      <c r="AZ25" s="48">
        <v>0.87</v>
      </c>
      <c r="BA25" s="49">
        <v>530</v>
      </c>
      <c r="BB25" s="48">
        <v>0.87</v>
      </c>
      <c r="BC25" s="49">
        <v>791</v>
      </c>
      <c r="BD25" s="49"/>
      <c r="BE25" s="49">
        <v>0.88048000000000004</v>
      </c>
      <c r="BF25" s="48">
        <v>0.88</v>
      </c>
      <c r="BG25" s="49">
        <v>303</v>
      </c>
      <c r="BH25" s="48">
        <v>0.88</v>
      </c>
      <c r="BI25" s="49">
        <v>554</v>
      </c>
      <c r="BJ25" s="48">
        <v>0.88</v>
      </c>
      <c r="BK25" s="46">
        <v>803</v>
      </c>
      <c r="BL25" s="48"/>
      <c r="BM25" s="49">
        <v>0.89049</v>
      </c>
      <c r="BN25" s="48">
        <v>0.89</v>
      </c>
      <c r="BO25" s="49">
        <v>293</v>
      </c>
      <c r="BP25" s="48">
        <v>0.89</v>
      </c>
      <c r="BQ25" s="49">
        <v>534</v>
      </c>
      <c r="BR25" s="48">
        <v>0.89</v>
      </c>
      <c r="BS25" s="49">
        <v>773</v>
      </c>
      <c r="BT25" s="49"/>
      <c r="BU25" s="49">
        <v>0.90010000000000001</v>
      </c>
      <c r="BV25" s="146" t="s">
        <v>49</v>
      </c>
      <c r="BW25" s="46">
        <v>245</v>
      </c>
      <c r="BX25" s="146" t="s">
        <v>49</v>
      </c>
      <c r="BY25" s="49">
        <v>478</v>
      </c>
      <c r="BZ25" s="146" t="s">
        <v>49</v>
      </c>
      <c r="CA25" s="49">
        <v>707</v>
      </c>
      <c r="CB25" s="146" t="s">
        <v>49</v>
      </c>
      <c r="CC25" s="49">
        <v>933</v>
      </c>
      <c r="CD25" s="146" t="s">
        <v>50</v>
      </c>
      <c r="CE25" s="49">
        <v>157</v>
      </c>
      <c r="CF25" s="146" t="s">
        <v>50</v>
      </c>
      <c r="CG25" s="49">
        <v>379</v>
      </c>
      <c r="CH25" s="146" t="s">
        <v>50</v>
      </c>
      <c r="CI25" s="46">
        <v>598</v>
      </c>
      <c r="CJ25" s="146" t="s">
        <v>50</v>
      </c>
      <c r="CK25" s="49">
        <v>815</v>
      </c>
      <c r="CL25" s="49"/>
      <c r="CM25" s="49">
        <v>0.92029000000000005</v>
      </c>
      <c r="CN25" s="146" t="s">
        <v>51</v>
      </c>
      <c r="CO25" s="49">
        <v>240</v>
      </c>
      <c r="CP25" s="146" t="s">
        <v>51</v>
      </c>
      <c r="CQ25" s="49">
        <v>447</v>
      </c>
      <c r="CR25" s="146" t="s">
        <v>51</v>
      </c>
      <c r="CS25" s="49">
        <v>652</v>
      </c>
      <c r="CT25" s="146" t="s">
        <v>51</v>
      </c>
      <c r="CU25" s="46">
        <v>853</v>
      </c>
      <c r="CV25" s="49"/>
      <c r="CW25" s="49">
        <v>0.93052000000000001</v>
      </c>
      <c r="CX25" s="146" t="s">
        <v>52</v>
      </c>
      <c r="CY25" s="49">
        <v>248</v>
      </c>
      <c r="CZ25" s="146" t="s">
        <v>52</v>
      </c>
      <c r="DA25" s="49">
        <v>441</v>
      </c>
      <c r="DB25" s="146" t="s">
        <v>52</v>
      </c>
      <c r="DC25" s="49">
        <v>630</v>
      </c>
      <c r="DD25" s="146" t="s">
        <v>52</v>
      </c>
      <c r="DE25" s="49">
        <v>815</v>
      </c>
      <c r="DF25" s="146" t="s">
        <v>52</v>
      </c>
      <c r="DG25" s="46">
        <v>995</v>
      </c>
      <c r="DH25" s="146" t="s">
        <v>53</v>
      </c>
      <c r="DI25" s="49">
        <v>173</v>
      </c>
      <c r="DJ25" s="146" t="s">
        <v>53</v>
      </c>
      <c r="DK25" s="49">
        <v>347</v>
      </c>
      <c r="DL25" s="146" t="s">
        <v>53</v>
      </c>
      <c r="DM25" s="49">
        <v>518</v>
      </c>
      <c r="DN25" s="146" t="s">
        <v>53</v>
      </c>
      <c r="DO25" s="49">
        <v>683</v>
      </c>
      <c r="DP25" s="146" t="s">
        <v>53</v>
      </c>
      <c r="DQ25" s="49">
        <v>845</v>
      </c>
      <c r="DR25" s="146"/>
      <c r="DS25" s="46">
        <v>0.95003000000000004</v>
      </c>
      <c r="DT25" s="146" t="s">
        <v>54</v>
      </c>
      <c r="DU25" s="49">
        <v>159</v>
      </c>
      <c r="DV25" s="146" t="s">
        <v>54</v>
      </c>
      <c r="DW25" s="49">
        <v>311</v>
      </c>
      <c r="DX25" s="146" t="s">
        <v>54</v>
      </c>
      <c r="DY25" s="49">
        <v>460</v>
      </c>
      <c r="DZ25" s="146" t="s">
        <v>54</v>
      </c>
      <c r="EA25" s="49">
        <v>604</v>
      </c>
      <c r="EB25" s="146" t="s">
        <v>54</v>
      </c>
      <c r="EC25" s="49">
        <v>743</v>
      </c>
      <c r="ED25" s="146" t="s">
        <v>54</v>
      </c>
      <c r="EE25" s="46">
        <v>879</v>
      </c>
      <c r="EF25" s="146"/>
      <c r="EG25" s="49">
        <v>0.96009</v>
      </c>
      <c r="EH25" s="146" t="s">
        <v>55</v>
      </c>
      <c r="EI25" s="49">
        <v>136</v>
      </c>
      <c r="EJ25" s="146" t="s">
        <v>55</v>
      </c>
      <c r="EK25" s="49">
        <v>258</v>
      </c>
      <c r="EL25" s="146" t="s">
        <v>55</v>
      </c>
      <c r="EM25" s="49">
        <v>377</v>
      </c>
      <c r="EN25" s="146" t="s">
        <v>55</v>
      </c>
      <c r="EO25" s="49">
        <v>494</v>
      </c>
      <c r="EP25" s="146" t="s">
        <v>55</v>
      </c>
      <c r="EQ25" s="54">
        <v>608</v>
      </c>
      <c r="ER25" s="146" t="s">
        <v>55</v>
      </c>
      <c r="ES25" s="49">
        <v>720</v>
      </c>
      <c r="ET25" s="146" t="s">
        <v>55</v>
      </c>
      <c r="EU25" s="49">
        <v>831</v>
      </c>
      <c r="EV25" s="146" t="s">
        <v>55</v>
      </c>
      <c r="EW25" s="49">
        <v>939</v>
      </c>
      <c r="EX25" s="146" t="s">
        <v>69</v>
      </c>
      <c r="EY25" s="49">
        <v>46</v>
      </c>
      <c r="EZ25" s="146" t="s">
        <v>56</v>
      </c>
      <c r="FA25" s="49">
        <v>152</v>
      </c>
      <c r="FB25" s="146" t="s">
        <v>56</v>
      </c>
      <c r="FC25" s="46">
        <v>257</v>
      </c>
      <c r="FD25" s="146" t="s">
        <v>56</v>
      </c>
      <c r="FE25" s="49">
        <v>361</v>
      </c>
      <c r="FF25" s="146" t="s">
        <v>56</v>
      </c>
      <c r="FG25" s="49">
        <v>463</v>
      </c>
      <c r="FH25" s="146" t="s">
        <v>56</v>
      </c>
      <c r="FI25" s="49">
        <v>565</v>
      </c>
      <c r="FJ25" s="146" t="s">
        <v>56</v>
      </c>
      <c r="FK25" s="49">
        <v>666</v>
      </c>
      <c r="FL25" s="146" t="s">
        <v>56</v>
      </c>
      <c r="FM25" s="49">
        <v>769</v>
      </c>
      <c r="FN25" s="146" t="s">
        <v>56</v>
      </c>
      <c r="FO25" s="46">
        <v>874</v>
      </c>
      <c r="FP25" s="146" t="s">
        <v>56</v>
      </c>
      <c r="FQ25" s="49">
        <v>981</v>
      </c>
      <c r="FR25" s="146" t="s">
        <v>70</v>
      </c>
      <c r="FS25" s="49">
        <v>90</v>
      </c>
      <c r="FT25" s="146" t="s">
        <v>57</v>
      </c>
      <c r="FU25" s="49">
        <v>200</v>
      </c>
      <c r="FV25" s="146" t="s">
        <v>57</v>
      </c>
      <c r="FW25" s="49">
        <v>312</v>
      </c>
      <c r="FX25" s="146" t="s">
        <v>57</v>
      </c>
      <c r="FY25" s="49">
        <v>427</v>
      </c>
      <c r="FZ25" s="146" t="s">
        <v>57</v>
      </c>
      <c r="GA25" s="46">
        <v>544</v>
      </c>
      <c r="GB25" s="146" t="s">
        <v>57</v>
      </c>
      <c r="GC25" s="49">
        <v>663</v>
      </c>
      <c r="GD25" s="146" t="s">
        <v>57</v>
      </c>
      <c r="GE25" s="49">
        <v>784</v>
      </c>
      <c r="GF25" s="146" t="s">
        <v>57</v>
      </c>
      <c r="GG25" s="49">
        <v>906</v>
      </c>
      <c r="GH25" s="146" t="s">
        <v>71</v>
      </c>
      <c r="GI25" s="49">
        <v>33</v>
      </c>
      <c r="GJ25" s="146" t="s">
        <v>58</v>
      </c>
      <c r="GK25" s="49">
        <v>164</v>
      </c>
      <c r="GL25" s="146" t="s">
        <v>58</v>
      </c>
      <c r="GM25" s="46">
        <v>301</v>
      </c>
      <c r="GN25" s="146" t="s">
        <v>58</v>
      </c>
      <c r="GO25" s="49">
        <v>441</v>
      </c>
      <c r="GP25" s="146" t="s">
        <v>58</v>
      </c>
      <c r="GQ25" s="49">
        <v>585</v>
      </c>
      <c r="GR25" s="146" t="s">
        <v>58</v>
      </c>
      <c r="GS25" s="49">
        <v>731</v>
      </c>
      <c r="GT25" s="146" t="s">
        <v>58</v>
      </c>
      <c r="GU25" s="49">
        <v>880</v>
      </c>
    </row>
    <row r="26" spans="1:203" ht="15" x14ac:dyDescent="0.25">
      <c r="A26" s="60">
        <v>16</v>
      </c>
      <c r="B26" s="119">
        <v>0.79</v>
      </c>
      <c r="C26" s="120">
        <v>271</v>
      </c>
      <c r="D26" s="124">
        <v>0.79</v>
      </c>
      <c r="E26" s="120">
        <v>775</v>
      </c>
      <c r="F26" s="124" t="s">
        <v>18</v>
      </c>
      <c r="G26" s="120">
        <v>241</v>
      </c>
      <c r="H26" s="124" t="s">
        <v>18</v>
      </c>
      <c r="I26" s="120">
        <v>679</v>
      </c>
      <c r="J26" s="128">
        <v>0.81</v>
      </c>
      <c r="K26" s="123">
        <v>94</v>
      </c>
      <c r="L26" s="128">
        <v>0.81</v>
      </c>
      <c r="M26" s="123">
        <v>490</v>
      </c>
      <c r="N26" s="128">
        <v>0.81</v>
      </c>
      <c r="O26" s="126">
        <v>871</v>
      </c>
      <c r="P26" s="128">
        <v>0.82</v>
      </c>
      <c r="Q26" s="127">
        <v>238</v>
      </c>
      <c r="R26" s="128">
        <v>0.82</v>
      </c>
      <c r="S26" s="126">
        <v>593</v>
      </c>
      <c r="T26" s="128">
        <v>0.82</v>
      </c>
      <c r="U26" s="127">
        <v>937</v>
      </c>
      <c r="V26" s="128">
        <v>0.83</v>
      </c>
      <c r="W26" s="126">
        <v>273</v>
      </c>
      <c r="X26" s="128">
        <v>0.83</v>
      </c>
      <c r="Y26" s="127">
        <v>599</v>
      </c>
      <c r="Z26" s="128">
        <v>0.83</v>
      </c>
      <c r="AA26" s="126">
        <v>919</v>
      </c>
      <c r="AB26" s="128">
        <v>0.84</v>
      </c>
      <c r="AC26" s="127">
        <v>232</v>
      </c>
      <c r="AD26" s="128">
        <v>0.84</v>
      </c>
      <c r="AE26" s="127">
        <v>539</v>
      </c>
      <c r="AF26" s="128">
        <v>0.84</v>
      </c>
      <c r="AG26" s="127">
        <v>840</v>
      </c>
      <c r="AH26" s="128">
        <v>0.85</v>
      </c>
      <c r="AI26" s="127">
        <v>136</v>
      </c>
      <c r="AJ26" s="48">
        <v>0.85</v>
      </c>
      <c r="AK26" s="49">
        <v>427</v>
      </c>
      <c r="AL26" s="48">
        <v>0.85</v>
      </c>
      <c r="AM26" s="46">
        <v>713</v>
      </c>
      <c r="AN26" s="48">
        <v>0.85</v>
      </c>
      <c r="AO26" s="49">
        <v>996</v>
      </c>
      <c r="AP26" s="48">
        <v>0.86</v>
      </c>
      <c r="AQ26" s="49">
        <v>274</v>
      </c>
      <c r="AR26" s="48">
        <v>0.86</v>
      </c>
      <c r="AS26" s="49">
        <v>549</v>
      </c>
      <c r="AT26" s="48">
        <v>0.86</v>
      </c>
      <c r="AU26" s="49">
        <v>820</v>
      </c>
      <c r="AV26" s="57" t="s">
        <v>47</v>
      </c>
      <c r="AW26" s="49">
        <v>89</v>
      </c>
      <c r="AX26" s="48">
        <v>0.87</v>
      </c>
      <c r="AY26" s="46">
        <v>353</v>
      </c>
      <c r="AZ26" s="48">
        <v>0.87</v>
      </c>
      <c r="BA26" s="49">
        <v>615</v>
      </c>
      <c r="BB26" s="48">
        <v>0.87</v>
      </c>
      <c r="BC26" s="49">
        <v>876</v>
      </c>
      <c r="BD26" s="48">
        <v>0.88</v>
      </c>
      <c r="BE26" s="49">
        <v>132</v>
      </c>
      <c r="BF26" s="48">
        <v>0.88</v>
      </c>
      <c r="BG26" s="49">
        <v>386</v>
      </c>
      <c r="BH26" s="48">
        <v>0.88</v>
      </c>
      <c r="BI26" s="49">
        <v>637</v>
      </c>
      <c r="BJ26" s="48">
        <v>0.88</v>
      </c>
      <c r="BK26" s="46">
        <v>886</v>
      </c>
      <c r="BL26" s="48">
        <v>0.89</v>
      </c>
      <c r="BM26" s="49">
        <v>132</v>
      </c>
      <c r="BN26" s="48">
        <v>0.89</v>
      </c>
      <c r="BO26" s="49">
        <v>376</v>
      </c>
      <c r="BP26" s="48">
        <v>0.89</v>
      </c>
      <c r="BQ26" s="49">
        <v>617</v>
      </c>
      <c r="BR26" s="48">
        <v>0.89</v>
      </c>
      <c r="BS26" s="49">
        <v>856</v>
      </c>
      <c r="BT26" s="146" t="s">
        <v>59</v>
      </c>
      <c r="BU26" s="49">
        <v>93</v>
      </c>
      <c r="BV26" s="146" t="s">
        <v>49</v>
      </c>
      <c r="BW26" s="46">
        <v>327</v>
      </c>
      <c r="BX26" s="146" t="s">
        <v>49</v>
      </c>
      <c r="BY26" s="49">
        <v>559</v>
      </c>
      <c r="BZ26" s="146" t="s">
        <v>49</v>
      </c>
      <c r="CA26" s="49">
        <v>788</v>
      </c>
      <c r="CB26" s="49"/>
      <c r="CC26" s="49">
        <v>0.91013999999999995</v>
      </c>
      <c r="CD26" s="146" t="s">
        <v>50</v>
      </c>
      <c r="CE26" s="49">
        <v>238</v>
      </c>
      <c r="CF26" s="146" t="s">
        <v>50</v>
      </c>
      <c r="CG26" s="49">
        <v>460</v>
      </c>
      <c r="CH26" s="146" t="s">
        <v>50</v>
      </c>
      <c r="CI26" s="46">
        <v>678</v>
      </c>
      <c r="CJ26" s="146" t="s">
        <v>50</v>
      </c>
      <c r="CK26" s="49">
        <v>894</v>
      </c>
      <c r="CL26" s="146" t="s">
        <v>51</v>
      </c>
      <c r="CM26" s="49">
        <v>108</v>
      </c>
      <c r="CN26" s="146" t="s">
        <v>51</v>
      </c>
      <c r="CO26" s="49">
        <v>318</v>
      </c>
      <c r="CP26" s="146" t="s">
        <v>51</v>
      </c>
      <c r="CQ26" s="49">
        <v>525</v>
      </c>
      <c r="CR26" s="146" t="s">
        <v>51</v>
      </c>
      <c r="CS26" s="49">
        <v>729</v>
      </c>
      <c r="CT26" s="146" t="s">
        <v>51</v>
      </c>
      <c r="CU26" s="46">
        <v>930</v>
      </c>
      <c r="CV26" s="146" t="s">
        <v>52</v>
      </c>
      <c r="CW26" s="49">
        <v>128</v>
      </c>
      <c r="CX26" s="146" t="s">
        <v>52</v>
      </c>
      <c r="CY26" s="49">
        <v>324</v>
      </c>
      <c r="CZ26" s="146" t="s">
        <v>52</v>
      </c>
      <c r="DA26" s="49">
        <v>516</v>
      </c>
      <c r="DB26" s="146" t="s">
        <v>52</v>
      </c>
      <c r="DC26" s="49">
        <v>704</v>
      </c>
      <c r="DD26" s="146" t="s">
        <v>52</v>
      </c>
      <c r="DE26" s="49">
        <v>888</v>
      </c>
      <c r="DF26" s="49"/>
      <c r="DG26" s="46">
        <v>0.94067999999999996</v>
      </c>
      <c r="DH26" s="146" t="s">
        <v>53</v>
      </c>
      <c r="DI26" s="49">
        <v>245</v>
      </c>
      <c r="DJ26" s="146" t="s">
        <v>53</v>
      </c>
      <c r="DK26" s="49">
        <v>417</v>
      </c>
      <c r="DL26" s="146" t="s">
        <v>53</v>
      </c>
      <c r="DM26" s="49">
        <v>585</v>
      </c>
      <c r="DN26" s="146" t="s">
        <v>53</v>
      </c>
      <c r="DO26" s="49">
        <v>750</v>
      </c>
      <c r="DP26" s="146" t="s">
        <v>53</v>
      </c>
      <c r="DQ26" s="49">
        <v>911</v>
      </c>
      <c r="DR26" s="146" t="s">
        <v>65</v>
      </c>
      <c r="DS26" s="46">
        <v>68</v>
      </c>
      <c r="DT26" s="146" t="s">
        <v>54</v>
      </c>
      <c r="DU26" s="49">
        <v>222</v>
      </c>
      <c r="DV26" s="146" t="s">
        <v>54</v>
      </c>
      <c r="DW26" s="49">
        <v>373</v>
      </c>
      <c r="DX26" s="146" t="s">
        <v>54</v>
      </c>
      <c r="DY26" s="49">
        <v>520</v>
      </c>
      <c r="DZ26" s="146" t="s">
        <v>54</v>
      </c>
      <c r="EA26" s="49">
        <v>662</v>
      </c>
      <c r="EB26" s="146" t="s">
        <v>54</v>
      </c>
      <c r="EC26" s="49">
        <v>801</v>
      </c>
      <c r="ED26" s="146" t="s">
        <v>54</v>
      </c>
      <c r="EE26" s="46">
        <v>935</v>
      </c>
      <c r="EF26" s="146" t="s">
        <v>66</v>
      </c>
      <c r="EG26" s="49">
        <v>64</v>
      </c>
      <c r="EH26" s="146" t="s">
        <v>55</v>
      </c>
      <c r="EI26" s="49">
        <v>189</v>
      </c>
      <c r="EJ26" s="146" t="s">
        <v>55</v>
      </c>
      <c r="EK26" s="49">
        <v>310</v>
      </c>
      <c r="EL26" s="146" t="s">
        <v>55</v>
      </c>
      <c r="EM26" s="49">
        <v>427</v>
      </c>
      <c r="EN26" s="146" t="s">
        <v>55</v>
      </c>
      <c r="EO26" s="49">
        <v>542</v>
      </c>
      <c r="EP26" s="146" t="s">
        <v>55</v>
      </c>
      <c r="EQ26" s="54">
        <v>655</v>
      </c>
      <c r="ER26" s="146" t="s">
        <v>55</v>
      </c>
      <c r="ES26" s="49">
        <v>766</v>
      </c>
      <c r="ET26" s="146" t="s">
        <v>55</v>
      </c>
      <c r="EU26" s="49">
        <v>874</v>
      </c>
      <c r="EV26" s="146" t="s">
        <v>55</v>
      </c>
      <c r="EW26" s="49">
        <v>980</v>
      </c>
      <c r="EX26" s="146" t="s">
        <v>69</v>
      </c>
      <c r="EY26" s="49">
        <v>85</v>
      </c>
      <c r="EZ26" s="146" t="s">
        <v>56</v>
      </c>
      <c r="FA26" s="49">
        <v>190</v>
      </c>
      <c r="FB26" s="146" t="s">
        <v>56</v>
      </c>
      <c r="FC26" s="46">
        <v>293</v>
      </c>
      <c r="FD26" s="146" t="s">
        <v>56</v>
      </c>
      <c r="FE26" s="49">
        <v>396</v>
      </c>
      <c r="FF26" s="146" t="s">
        <v>56</v>
      </c>
      <c r="FG26" s="49">
        <v>496</v>
      </c>
      <c r="FH26" s="146" t="s">
        <v>56</v>
      </c>
      <c r="FI26" s="49">
        <v>595</v>
      </c>
      <c r="FJ26" s="146" t="s">
        <v>56</v>
      </c>
      <c r="FK26" s="49">
        <v>695</v>
      </c>
      <c r="FL26" s="146" t="s">
        <v>56</v>
      </c>
      <c r="FM26" s="49">
        <v>797</v>
      </c>
      <c r="FN26" s="146" t="s">
        <v>56</v>
      </c>
      <c r="FO26" s="46">
        <v>900</v>
      </c>
      <c r="FP26" s="146"/>
      <c r="FQ26" s="49">
        <v>0.98004999999999998</v>
      </c>
      <c r="FR26" s="146" t="s">
        <v>57</v>
      </c>
      <c r="FS26" s="49">
        <v>113</v>
      </c>
      <c r="FT26" s="146" t="s">
        <v>57</v>
      </c>
      <c r="FU26" s="49">
        <v>222</v>
      </c>
      <c r="FV26" s="146" t="s">
        <v>57</v>
      </c>
      <c r="FW26" s="49">
        <v>334</v>
      </c>
      <c r="FX26" s="146" t="s">
        <v>57</v>
      </c>
      <c r="FY26" s="49">
        <v>448</v>
      </c>
      <c r="FZ26" s="146" t="s">
        <v>57</v>
      </c>
      <c r="GA26" s="46">
        <v>564</v>
      </c>
      <c r="GB26" s="146" t="s">
        <v>57</v>
      </c>
      <c r="GC26" s="49">
        <v>682</v>
      </c>
      <c r="GD26" s="146" t="s">
        <v>57</v>
      </c>
      <c r="GE26" s="49">
        <v>802</v>
      </c>
      <c r="GF26" s="146" t="s">
        <v>57</v>
      </c>
      <c r="GG26" s="49">
        <v>924</v>
      </c>
      <c r="GH26" s="146" t="s">
        <v>71</v>
      </c>
      <c r="GI26" s="49">
        <v>50</v>
      </c>
      <c r="GJ26" s="146" t="s">
        <v>58</v>
      </c>
      <c r="GK26" s="49">
        <v>181</v>
      </c>
      <c r="GL26" s="146" t="s">
        <v>58</v>
      </c>
      <c r="GM26" s="46">
        <v>318</v>
      </c>
      <c r="GN26" s="146" t="s">
        <v>58</v>
      </c>
      <c r="GO26" s="49">
        <v>458</v>
      </c>
      <c r="GP26" s="146" t="s">
        <v>58</v>
      </c>
      <c r="GQ26" s="49">
        <v>602</v>
      </c>
      <c r="GR26" s="146" t="s">
        <v>58</v>
      </c>
      <c r="GS26" s="49">
        <v>748</v>
      </c>
      <c r="GT26" s="146" t="s">
        <v>58</v>
      </c>
      <c r="GU26" s="49">
        <v>897</v>
      </c>
    </row>
    <row r="27" spans="1:203" ht="15" x14ac:dyDescent="0.25">
      <c r="A27" s="60">
        <v>15</v>
      </c>
      <c r="B27" s="119">
        <v>0.79</v>
      </c>
      <c r="C27" s="120">
        <v>356</v>
      </c>
      <c r="D27" s="124">
        <v>0.79</v>
      </c>
      <c r="E27" s="120">
        <v>861</v>
      </c>
      <c r="F27" s="124" t="s">
        <v>18</v>
      </c>
      <c r="G27" s="120">
        <v>327</v>
      </c>
      <c r="H27" s="124" t="s">
        <v>18</v>
      </c>
      <c r="I27" s="120">
        <v>766</v>
      </c>
      <c r="J27" s="128">
        <v>0.81</v>
      </c>
      <c r="K27" s="123">
        <v>181</v>
      </c>
      <c r="L27" s="128">
        <v>0.81</v>
      </c>
      <c r="M27" s="123">
        <v>578</v>
      </c>
      <c r="N27" s="128">
        <v>0.81</v>
      </c>
      <c r="O27" s="126">
        <v>959</v>
      </c>
      <c r="P27" s="128">
        <v>0.82</v>
      </c>
      <c r="Q27" s="127">
        <v>325</v>
      </c>
      <c r="R27" s="128">
        <v>0.82</v>
      </c>
      <c r="S27" s="126">
        <v>680</v>
      </c>
      <c r="T27" s="128"/>
      <c r="U27" s="127">
        <v>0.83023999999999998</v>
      </c>
      <c r="V27" s="128">
        <v>0.83</v>
      </c>
      <c r="W27" s="126">
        <v>360</v>
      </c>
      <c r="X27" s="128">
        <v>0.83</v>
      </c>
      <c r="Y27" s="127">
        <v>686</v>
      </c>
      <c r="Z27" s="128"/>
      <c r="AA27" s="126">
        <v>0.84006000000000003</v>
      </c>
      <c r="AB27" s="128">
        <v>0.84</v>
      </c>
      <c r="AC27" s="127">
        <v>319</v>
      </c>
      <c r="AD27" s="128">
        <v>0.84</v>
      </c>
      <c r="AE27" s="127">
        <v>625</v>
      </c>
      <c r="AF27" s="128">
        <v>0.84</v>
      </c>
      <c r="AG27" s="127">
        <v>926</v>
      </c>
      <c r="AH27" s="128">
        <v>0.85</v>
      </c>
      <c r="AI27" s="127">
        <v>222</v>
      </c>
      <c r="AJ27" s="48">
        <v>0.85</v>
      </c>
      <c r="AK27" s="49">
        <v>513</v>
      </c>
      <c r="AL27" s="48">
        <v>0.85</v>
      </c>
      <c r="AM27" s="46">
        <v>799</v>
      </c>
      <c r="AN27" s="48"/>
      <c r="AO27" s="49">
        <v>0.86082000000000003</v>
      </c>
      <c r="AP27" s="48">
        <v>0.86</v>
      </c>
      <c r="AQ27" s="49">
        <v>359</v>
      </c>
      <c r="AR27" s="48">
        <v>0.86</v>
      </c>
      <c r="AS27" s="49">
        <v>634</v>
      </c>
      <c r="AT27" s="48">
        <v>0.86</v>
      </c>
      <c r="AU27" s="49">
        <v>905</v>
      </c>
      <c r="AV27" s="48">
        <v>0.87</v>
      </c>
      <c r="AW27" s="49">
        <v>174</v>
      </c>
      <c r="AX27" s="48">
        <v>0.87</v>
      </c>
      <c r="AY27" s="46">
        <v>438</v>
      </c>
      <c r="AZ27" s="48">
        <v>0.87</v>
      </c>
      <c r="BA27" s="49">
        <v>700</v>
      </c>
      <c r="BB27" s="48">
        <v>0.87</v>
      </c>
      <c r="BC27" s="49">
        <v>959</v>
      </c>
      <c r="BD27" s="48">
        <v>0.88</v>
      </c>
      <c r="BE27" s="49">
        <v>216</v>
      </c>
      <c r="BF27" s="48">
        <v>0.88</v>
      </c>
      <c r="BG27" s="49">
        <v>470</v>
      </c>
      <c r="BH27" s="48">
        <v>0.88</v>
      </c>
      <c r="BI27" s="49">
        <v>721</v>
      </c>
      <c r="BJ27" s="48">
        <v>0.88</v>
      </c>
      <c r="BK27" s="46">
        <v>969</v>
      </c>
      <c r="BL27" s="48">
        <v>0.89</v>
      </c>
      <c r="BM27" s="49">
        <v>215</v>
      </c>
      <c r="BN27" s="48">
        <v>0.89</v>
      </c>
      <c r="BO27" s="49">
        <v>459</v>
      </c>
      <c r="BP27" s="48">
        <v>0.89</v>
      </c>
      <c r="BQ27" s="49">
        <v>700</v>
      </c>
      <c r="BR27" s="48">
        <v>0.89</v>
      </c>
      <c r="BS27" s="49">
        <v>938</v>
      </c>
      <c r="BT27" s="146" t="s">
        <v>49</v>
      </c>
      <c r="BU27" s="49">
        <v>175</v>
      </c>
      <c r="BV27" s="146" t="s">
        <v>49</v>
      </c>
      <c r="BW27" s="46">
        <v>409</v>
      </c>
      <c r="BX27" s="146" t="s">
        <v>49</v>
      </c>
      <c r="BY27" s="49">
        <v>640</v>
      </c>
      <c r="BZ27" s="146" t="s">
        <v>49</v>
      </c>
      <c r="CA27" s="49">
        <v>868</v>
      </c>
      <c r="CB27" s="146" t="s">
        <v>61</v>
      </c>
      <c r="CC27" s="49">
        <v>94</v>
      </c>
      <c r="CD27" s="146" t="s">
        <v>50</v>
      </c>
      <c r="CE27" s="49">
        <v>318</v>
      </c>
      <c r="CF27" s="146" t="s">
        <v>50</v>
      </c>
      <c r="CG27" s="49">
        <v>539</v>
      </c>
      <c r="CH27" s="146" t="s">
        <v>50</v>
      </c>
      <c r="CI27" s="46">
        <v>757</v>
      </c>
      <c r="CJ27" s="146" t="s">
        <v>50</v>
      </c>
      <c r="CK27" s="49">
        <v>973</v>
      </c>
      <c r="CL27" s="146" t="s">
        <v>51</v>
      </c>
      <c r="CM27" s="49">
        <v>186</v>
      </c>
      <c r="CN27" s="146" t="s">
        <v>51</v>
      </c>
      <c r="CO27" s="49">
        <v>397</v>
      </c>
      <c r="CP27" s="146" t="s">
        <v>51</v>
      </c>
      <c r="CQ27" s="49">
        <v>604</v>
      </c>
      <c r="CR27" s="146" t="s">
        <v>51</v>
      </c>
      <c r="CS27" s="49">
        <v>807</v>
      </c>
      <c r="CT27" s="146"/>
      <c r="CU27" s="46">
        <v>0.93006999999999995</v>
      </c>
      <c r="CV27" s="146" t="s">
        <v>52</v>
      </c>
      <c r="CW27" s="49">
        <v>205</v>
      </c>
      <c r="CX27" s="146" t="s">
        <v>52</v>
      </c>
      <c r="CY27" s="49">
        <v>399</v>
      </c>
      <c r="CZ27" s="146" t="s">
        <v>52</v>
      </c>
      <c r="DA27" s="49">
        <v>590</v>
      </c>
      <c r="DB27" s="146" t="s">
        <v>52</v>
      </c>
      <c r="DC27" s="49">
        <v>777</v>
      </c>
      <c r="DD27" s="146" t="s">
        <v>52</v>
      </c>
      <c r="DE27" s="49">
        <v>960</v>
      </c>
      <c r="DF27" s="146" t="s">
        <v>53</v>
      </c>
      <c r="DG27" s="46">
        <v>140</v>
      </c>
      <c r="DH27" s="146" t="s">
        <v>53</v>
      </c>
      <c r="DI27" s="49">
        <v>315</v>
      </c>
      <c r="DJ27" s="146" t="s">
        <v>53</v>
      </c>
      <c r="DK27" s="49">
        <v>487</v>
      </c>
      <c r="DL27" s="146" t="s">
        <v>53</v>
      </c>
      <c r="DM27" s="49">
        <v>655</v>
      </c>
      <c r="DN27" s="146" t="s">
        <v>53</v>
      </c>
      <c r="DO27" s="49">
        <v>819</v>
      </c>
      <c r="DP27" s="146" t="s">
        <v>53</v>
      </c>
      <c r="DQ27" s="49">
        <v>978</v>
      </c>
      <c r="DR27" s="146" t="s">
        <v>54</v>
      </c>
      <c r="DS27" s="46">
        <v>134</v>
      </c>
      <c r="DT27" s="146" t="s">
        <v>54</v>
      </c>
      <c r="DU27" s="49">
        <v>286</v>
      </c>
      <c r="DV27" s="146" t="s">
        <v>54</v>
      </c>
      <c r="DW27" s="49">
        <v>435</v>
      </c>
      <c r="DX27" s="146" t="s">
        <v>54</v>
      </c>
      <c r="DY27" s="49">
        <v>580</v>
      </c>
      <c r="DZ27" s="146" t="s">
        <v>54</v>
      </c>
      <c r="EA27" s="49">
        <v>721</v>
      </c>
      <c r="EB27" s="146" t="s">
        <v>54</v>
      </c>
      <c r="EC27" s="49">
        <v>858</v>
      </c>
      <c r="ED27" s="146" t="s">
        <v>54</v>
      </c>
      <c r="EE27" s="46">
        <v>990</v>
      </c>
      <c r="EF27" s="146" t="s">
        <v>55</v>
      </c>
      <c r="EG27" s="49">
        <v>118</v>
      </c>
      <c r="EH27" s="146" t="s">
        <v>55</v>
      </c>
      <c r="EI27" s="49">
        <v>242</v>
      </c>
      <c r="EJ27" s="146" t="s">
        <v>55</v>
      </c>
      <c r="EK27" s="49">
        <v>361</v>
      </c>
      <c r="EL27" s="146" t="s">
        <v>55</v>
      </c>
      <c r="EM27" s="49">
        <v>476</v>
      </c>
      <c r="EN27" s="146" t="s">
        <v>55</v>
      </c>
      <c r="EO27" s="49">
        <v>590</v>
      </c>
      <c r="EP27" s="146" t="s">
        <v>55</v>
      </c>
      <c r="EQ27" s="54">
        <v>701</v>
      </c>
      <c r="ER27" s="146" t="s">
        <v>55</v>
      </c>
      <c r="ES27" s="49">
        <v>810</v>
      </c>
      <c r="ET27" s="146" t="s">
        <v>55</v>
      </c>
      <c r="EU27" s="49">
        <v>916</v>
      </c>
      <c r="EV27" s="49"/>
      <c r="EW27" s="49">
        <v>0.97021000000000002</v>
      </c>
      <c r="EX27" s="146" t="s">
        <v>56</v>
      </c>
      <c r="EY27" s="49">
        <v>125</v>
      </c>
      <c r="EZ27" s="146" t="s">
        <v>56</v>
      </c>
      <c r="FA27" s="49">
        <v>227</v>
      </c>
      <c r="FB27" s="146" t="s">
        <v>56</v>
      </c>
      <c r="FC27" s="46">
        <v>328</v>
      </c>
      <c r="FD27" s="146" t="s">
        <v>56</v>
      </c>
      <c r="FE27" s="49">
        <v>428</v>
      </c>
      <c r="FF27" s="146" t="s">
        <v>56</v>
      </c>
      <c r="FG27" s="49">
        <v>526</v>
      </c>
      <c r="FH27" s="146" t="s">
        <v>56</v>
      </c>
      <c r="FI27" s="49">
        <v>623</v>
      </c>
      <c r="FJ27" s="146" t="s">
        <v>56</v>
      </c>
      <c r="FK27" s="49">
        <v>722</v>
      </c>
      <c r="FL27" s="146" t="s">
        <v>56</v>
      </c>
      <c r="FM27" s="49">
        <v>823</v>
      </c>
      <c r="FN27" s="146" t="s">
        <v>56</v>
      </c>
      <c r="FO27" s="46">
        <v>925</v>
      </c>
      <c r="FP27" s="146" t="s">
        <v>70</v>
      </c>
      <c r="FQ27" s="49">
        <v>29</v>
      </c>
      <c r="FR27" s="146" t="s">
        <v>57</v>
      </c>
      <c r="FS27" s="49">
        <v>135</v>
      </c>
      <c r="FT27" s="146" t="s">
        <v>57</v>
      </c>
      <c r="FU27" s="49">
        <v>243</v>
      </c>
      <c r="FV27" s="146" t="s">
        <v>57</v>
      </c>
      <c r="FW27" s="49">
        <v>353</v>
      </c>
      <c r="FX27" s="146" t="s">
        <v>57</v>
      </c>
      <c r="FY27" s="49">
        <v>466</v>
      </c>
      <c r="FZ27" s="146" t="s">
        <v>57</v>
      </c>
      <c r="GA27" s="46">
        <v>582</v>
      </c>
      <c r="GB27" s="146" t="s">
        <v>57</v>
      </c>
      <c r="GC27" s="49">
        <v>699</v>
      </c>
      <c r="GD27" s="146" t="s">
        <v>57</v>
      </c>
      <c r="GE27" s="49">
        <v>818</v>
      </c>
      <c r="GF27" s="146" t="s">
        <v>57</v>
      </c>
      <c r="GG27" s="49">
        <v>940</v>
      </c>
      <c r="GH27" s="146" t="s">
        <v>71</v>
      </c>
      <c r="GI27" s="49">
        <v>67</v>
      </c>
      <c r="GJ27" s="146" t="s">
        <v>58</v>
      </c>
      <c r="GK27" s="49">
        <v>198</v>
      </c>
      <c r="GL27" s="146" t="s">
        <v>58</v>
      </c>
      <c r="GM27" s="46">
        <v>334</v>
      </c>
      <c r="GN27" s="146" t="s">
        <v>58</v>
      </c>
      <c r="GO27" s="49">
        <v>474</v>
      </c>
      <c r="GP27" s="146" t="s">
        <v>58</v>
      </c>
      <c r="GQ27" s="49">
        <v>618</v>
      </c>
      <c r="GR27" s="146" t="s">
        <v>58</v>
      </c>
      <c r="GS27" s="49">
        <v>764</v>
      </c>
      <c r="GT27" s="146" t="s">
        <v>58</v>
      </c>
      <c r="GU27" s="49">
        <v>913</v>
      </c>
    </row>
    <row r="28" spans="1:203" ht="15" x14ac:dyDescent="0.25">
      <c r="A28" s="60">
        <v>14</v>
      </c>
      <c r="B28" s="119">
        <v>0.79</v>
      </c>
      <c r="C28" s="120">
        <v>440</v>
      </c>
      <c r="D28" s="124">
        <v>0.79</v>
      </c>
      <c r="E28" s="120">
        <v>946</v>
      </c>
      <c r="F28" s="124" t="s">
        <v>18</v>
      </c>
      <c r="G28" s="120">
        <v>413</v>
      </c>
      <c r="H28" s="124" t="s">
        <v>18</v>
      </c>
      <c r="I28" s="120">
        <v>852</v>
      </c>
      <c r="J28" s="128">
        <v>0.81</v>
      </c>
      <c r="K28" s="123">
        <v>267</v>
      </c>
      <c r="L28" s="128">
        <v>0.81</v>
      </c>
      <c r="M28" s="123">
        <v>664</v>
      </c>
      <c r="N28" s="128"/>
      <c r="O28" s="126">
        <v>0.82045999999999997</v>
      </c>
      <c r="P28" s="128">
        <v>0.82</v>
      </c>
      <c r="Q28" s="127">
        <v>413</v>
      </c>
      <c r="R28" s="128">
        <v>0.82</v>
      </c>
      <c r="S28" s="126">
        <v>767</v>
      </c>
      <c r="T28" s="128">
        <v>0.83</v>
      </c>
      <c r="U28" s="127">
        <v>111</v>
      </c>
      <c r="V28" s="128">
        <v>0.83</v>
      </c>
      <c r="W28" s="126">
        <v>447</v>
      </c>
      <c r="X28" s="128">
        <v>0.83</v>
      </c>
      <c r="Y28" s="127">
        <v>774</v>
      </c>
      <c r="Z28" s="124" t="s">
        <v>25</v>
      </c>
      <c r="AA28" s="126">
        <v>93</v>
      </c>
      <c r="AB28" s="128">
        <v>0.84</v>
      </c>
      <c r="AC28" s="127">
        <v>405</v>
      </c>
      <c r="AD28" s="128">
        <v>0.84</v>
      </c>
      <c r="AE28" s="127">
        <v>711</v>
      </c>
      <c r="AF28" s="128"/>
      <c r="AG28" s="127">
        <v>0.85011999999999999</v>
      </c>
      <c r="AH28" s="128">
        <v>0.85</v>
      </c>
      <c r="AI28" s="127">
        <v>308</v>
      </c>
      <c r="AJ28" s="48">
        <v>0.85</v>
      </c>
      <c r="AK28" s="49">
        <v>598</v>
      </c>
      <c r="AL28" s="48">
        <v>0.85</v>
      </c>
      <c r="AM28" s="46">
        <v>884</v>
      </c>
      <c r="AN28" s="48">
        <v>0.86</v>
      </c>
      <c r="AO28" s="49">
        <v>167</v>
      </c>
      <c r="AP28" s="48">
        <v>0.86</v>
      </c>
      <c r="AQ28" s="49">
        <v>444</v>
      </c>
      <c r="AR28" s="48">
        <v>0.86</v>
      </c>
      <c r="AS28" s="49">
        <v>719</v>
      </c>
      <c r="AT28" s="48">
        <v>0.86</v>
      </c>
      <c r="AU28" s="49">
        <v>990</v>
      </c>
      <c r="AV28" s="48">
        <v>0.87</v>
      </c>
      <c r="AW28" s="49">
        <v>259</v>
      </c>
      <c r="AX28" s="48">
        <v>0.87</v>
      </c>
      <c r="AY28" s="46">
        <v>523</v>
      </c>
      <c r="AZ28" s="48">
        <v>0.87</v>
      </c>
      <c r="BA28" s="49">
        <v>785</v>
      </c>
      <c r="BB28" s="49"/>
      <c r="BC28" s="49">
        <v>0.88044</v>
      </c>
      <c r="BD28" s="48">
        <v>0.88</v>
      </c>
      <c r="BE28" s="49">
        <v>300</v>
      </c>
      <c r="BF28" s="48">
        <v>0.88</v>
      </c>
      <c r="BG28" s="49">
        <v>553</v>
      </c>
      <c r="BH28" s="48">
        <v>0.88</v>
      </c>
      <c r="BI28" s="49">
        <v>804</v>
      </c>
      <c r="BJ28" s="48"/>
      <c r="BK28" s="46">
        <v>0.89051999999999998</v>
      </c>
      <c r="BL28" s="48">
        <v>0.89</v>
      </c>
      <c r="BM28" s="49">
        <v>298</v>
      </c>
      <c r="BN28" s="48">
        <v>0.89</v>
      </c>
      <c r="BO28" s="49">
        <v>541</v>
      </c>
      <c r="BP28" s="48">
        <v>0.89</v>
      </c>
      <c r="BQ28" s="49">
        <v>782</v>
      </c>
      <c r="BR28" s="49"/>
      <c r="BS28" s="49">
        <v>0.9002</v>
      </c>
      <c r="BT28" s="146" t="s">
        <v>49</v>
      </c>
      <c r="BU28" s="49">
        <v>257</v>
      </c>
      <c r="BV28" s="146" t="s">
        <v>49</v>
      </c>
      <c r="BW28" s="46">
        <v>491</v>
      </c>
      <c r="BX28" s="146" t="s">
        <v>49</v>
      </c>
      <c r="BY28" s="49">
        <v>722</v>
      </c>
      <c r="BZ28" s="146" t="s">
        <v>49</v>
      </c>
      <c r="CA28" s="49">
        <v>950</v>
      </c>
      <c r="CB28" s="146" t="s">
        <v>50</v>
      </c>
      <c r="CC28" s="49">
        <v>175</v>
      </c>
      <c r="CD28" s="146" t="s">
        <v>50</v>
      </c>
      <c r="CE28" s="49">
        <v>398</v>
      </c>
      <c r="CF28" s="146" t="s">
        <v>50</v>
      </c>
      <c r="CG28" s="49">
        <v>619</v>
      </c>
      <c r="CH28" s="146" t="s">
        <v>50</v>
      </c>
      <c r="CI28" s="46">
        <v>837</v>
      </c>
      <c r="CJ28" s="49"/>
      <c r="CK28" s="49">
        <v>0.92052999999999996</v>
      </c>
      <c r="CL28" s="146" t="s">
        <v>51</v>
      </c>
      <c r="CM28" s="49">
        <v>266</v>
      </c>
      <c r="CN28" s="146" t="s">
        <v>51</v>
      </c>
      <c r="CO28" s="49">
        <v>475</v>
      </c>
      <c r="CP28" s="146" t="s">
        <v>51</v>
      </c>
      <c r="CQ28" s="49">
        <v>682</v>
      </c>
      <c r="CR28" s="146" t="s">
        <v>51</v>
      </c>
      <c r="CS28" s="49">
        <v>884</v>
      </c>
      <c r="CT28" s="146" t="s">
        <v>63</v>
      </c>
      <c r="CU28" s="46">
        <v>84</v>
      </c>
      <c r="CV28" s="146" t="s">
        <v>52</v>
      </c>
      <c r="CW28" s="49">
        <v>281</v>
      </c>
      <c r="CX28" s="146" t="s">
        <v>52</v>
      </c>
      <c r="CY28" s="49">
        <v>475</v>
      </c>
      <c r="CZ28" s="146" t="s">
        <v>52</v>
      </c>
      <c r="DA28" s="49">
        <v>665</v>
      </c>
      <c r="DB28" s="146" t="s">
        <v>52</v>
      </c>
      <c r="DC28" s="49">
        <v>851</v>
      </c>
      <c r="DD28" s="49"/>
      <c r="DE28" s="49">
        <v>0.94033</v>
      </c>
      <c r="DF28" s="146" t="s">
        <v>53</v>
      </c>
      <c r="DG28" s="46">
        <v>211</v>
      </c>
      <c r="DH28" s="146" t="s">
        <v>53</v>
      </c>
      <c r="DI28" s="49">
        <v>386</v>
      </c>
      <c r="DJ28" s="146" t="s">
        <v>53</v>
      </c>
      <c r="DK28" s="49">
        <v>557</v>
      </c>
      <c r="DL28" s="146" t="s">
        <v>53</v>
      </c>
      <c r="DM28" s="49">
        <v>723</v>
      </c>
      <c r="DN28" s="146" t="s">
        <v>53</v>
      </c>
      <c r="DO28" s="49">
        <v>886</v>
      </c>
      <c r="DP28" s="49"/>
      <c r="DQ28" s="49">
        <v>0.95045000000000002</v>
      </c>
      <c r="DR28" s="146" t="s">
        <v>54</v>
      </c>
      <c r="DS28" s="46">
        <v>199</v>
      </c>
      <c r="DT28" s="146" t="s">
        <v>54</v>
      </c>
      <c r="DU28" s="49">
        <v>350</v>
      </c>
      <c r="DV28" s="146" t="s">
        <v>54</v>
      </c>
      <c r="DW28" s="49">
        <v>497</v>
      </c>
      <c r="DX28" s="146" t="s">
        <v>54</v>
      </c>
      <c r="DY28" s="49">
        <v>640</v>
      </c>
      <c r="DZ28" s="146" t="s">
        <v>54</v>
      </c>
      <c r="EA28" s="49">
        <v>780</v>
      </c>
      <c r="EB28" s="146" t="s">
        <v>54</v>
      </c>
      <c r="EC28" s="49">
        <v>915</v>
      </c>
      <c r="ED28" s="49"/>
      <c r="EE28" s="46">
        <v>0.96045000000000003</v>
      </c>
      <c r="EF28" s="146" t="s">
        <v>55</v>
      </c>
      <c r="EG28" s="49">
        <v>171</v>
      </c>
      <c r="EH28" s="146" t="s">
        <v>55</v>
      </c>
      <c r="EI28" s="49">
        <v>293</v>
      </c>
      <c r="EJ28" s="146" t="s">
        <v>55</v>
      </c>
      <c r="EK28" s="49">
        <v>411</v>
      </c>
      <c r="EL28" s="146" t="s">
        <v>55</v>
      </c>
      <c r="EM28" s="49">
        <v>526</v>
      </c>
      <c r="EN28" s="146" t="s">
        <v>55</v>
      </c>
      <c r="EO28" s="49">
        <v>637</v>
      </c>
      <c r="EP28" s="146" t="s">
        <v>55</v>
      </c>
      <c r="EQ28" s="54">
        <v>746</v>
      </c>
      <c r="ER28" s="146" t="s">
        <v>55</v>
      </c>
      <c r="ES28" s="49">
        <v>853</v>
      </c>
      <c r="ET28" s="146" t="s">
        <v>55</v>
      </c>
      <c r="EU28" s="49">
        <v>957</v>
      </c>
      <c r="EV28" s="146" t="s">
        <v>69</v>
      </c>
      <c r="EW28" s="49">
        <v>60</v>
      </c>
      <c r="EX28" s="146" t="s">
        <v>56</v>
      </c>
      <c r="EY28" s="49">
        <v>162</v>
      </c>
      <c r="EZ28" s="146" t="s">
        <v>56</v>
      </c>
      <c r="FA28" s="49">
        <v>263</v>
      </c>
      <c r="FB28" s="146" t="s">
        <v>56</v>
      </c>
      <c r="FC28" s="46">
        <v>362</v>
      </c>
      <c r="FD28" s="146" t="s">
        <v>56</v>
      </c>
      <c r="FE28" s="49">
        <v>460</v>
      </c>
      <c r="FF28" s="146" t="s">
        <v>56</v>
      </c>
      <c r="FG28" s="49">
        <v>557</v>
      </c>
      <c r="FH28" s="146" t="s">
        <v>56</v>
      </c>
      <c r="FI28" s="49">
        <v>653</v>
      </c>
      <c r="FJ28" s="146" t="s">
        <v>56</v>
      </c>
      <c r="FK28" s="49">
        <v>750</v>
      </c>
      <c r="FL28" s="146" t="s">
        <v>56</v>
      </c>
      <c r="FM28" s="49">
        <v>848</v>
      </c>
      <c r="FN28" s="146" t="s">
        <v>56</v>
      </c>
      <c r="FO28" s="46">
        <v>949</v>
      </c>
      <c r="FP28" s="146" t="s">
        <v>70</v>
      </c>
      <c r="FQ28" s="49">
        <v>52</v>
      </c>
      <c r="FR28" s="146" t="s">
        <v>57</v>
      </c>
      <c r="FS28" s="49">
        <v>157</v>
      </c>
      <c r="FT28" s="146" t="s">
        <v>57</v>
      </c>
      <c r="FU28" s="49">
        <v>264</v>
      </c>
      <c r="FV28" s="146" t="s">
        <v>57</v>
      </c>
      <c r="FW28" s="49">
        <v>373</v>
      </c>
      <c r="FX28" s="146" t="s">
        <v>57</v>
      </c>
      <c r="FY28" s="49">
        <v>485</v>
      </c>
      <c r="FZ28" s="146" t="s">
        <v>57</v>
      </c>
      <c r="GA28" s="46">
        <v>599</v>
      </c>
      <c r="GB28" s="146" t="s">
        <v>57</v>
      </c>
      <c r="GC28" s="49">
        <v>716</v>
      </c>
      <c r="GD28" s="146" t="s">
        <v>57</v>
      </c>
      <c r="GE28" s="49">
        <v>834</v>
      </c>
      <c r="GF28" s="146" t="s">
        <v>57</v>
      </c>
      <c r="GG28" s="49">
        <v>956</v>
      </c>
      <c r="GH28" s="146" t="s">
        <v>71</v>
      </c>
      <c r="GI28" s="49">
        <v>82</v>
      </c>
      <c r="GJ28" s="146" t="s">
        <v>58</v>
      </c>
      <c r="GK28" s="49">
        <v>213</v>
      </c>
      <c r="GL28" s="146" t="s">
        <v>58</v>
      </c>
      <c r="GM28" s="46">
        <v>349</v>
      </c>
      <c r="GN28" s="146" t="s">
        <v>58</v>
      </c>
      <c r="GO28" s="49">
        <v>489</v>
      </c>
      <c r="GP28" s="146" t="s">
        <v>58</v>
      </c>
      <c r="GQ28" s="49">
        <v>633</v>
      </c>
      <c r="GR28" s="146" t="s">
        <v>58</v>
      </c>
      <c r="GS28" s="49">
        <v>779</v>
      </c>
      <c r="GT28" s="146" t="s">
        <v>58</v>
      </c>
      <c r="GU28" s="49">
        <v>927</v>
      </c>
    </row>
    <row r="29" spans="1:203" ht="15" x14ac:dyDescent="0.25">
      <c r="A29" s="60">
        <v>13</v>
      </c>
      <c r="B29" s="119">
        <v>0.79</v>
      </c>
      <c r="C29" s="120">
        <v>525</v>
      </c>
      <c r="D29" s="121"/>
      <c r="E29" s="120">
        <v>0.80032000000000003</v>
      </c>
      <c r="F29" s="124" t="s">
        <v>18</v>
      </c>
      <c r="G29" s="120">
        <v>499</v>
      </c>
      <c r="H29" s="124" t="s">
        <v>18</v>
      </c>
      <c r="I29" s="120">
        <v>939</v>
      </c>
      <c r="J29" s="128">
        <v>0.81</v>
      </c>
      <c r="K29" s="123">
        <v>354</v>
      </c>
      <c r="L29" s="128">
        <v>0.81</v>
      </c>
      <c r="M29" s="123">
        <v>751</v>
      </c>
      <c r="N29" s="128">
        <v>0.82</v>
      </c>
      <c r="O29" s="126">
        <v>133</v>
      </c>
      <c r="P29" s="128">
        <v>0.82</v>
      </c>
      <c r="Q29" s="127">
        <v>499</v>
      </c>
      <c r="R29" s="128">
        <v>0.82</v>
      </c>
      <c r="S29" s="126">
        <v>854</v>
      </c>
      <c r="T29" s="128">
        <v>0.83</v>
      </c>
      <c r="U29" s="127">
        <v>198</v>
      </c>
      <c r="V29" s="128">
        <v>0.83</v>
      </c>
      <c r="W29" s="126">
        <v>534</v>
      </c>
      <c r="X29" s="128">
        <v>0.83</v>
      </c>
      <c r="Y29" s="127">
        <v>860</v>
      </c>
      <c r="Z29" s="128">
        <v>0.84</v>
      </c>
      <c r="AA29" s="126">
        <v>179</v>
      </c>
      <c r="AB29" s="128">
        <v>0.84</v>
      </c>
      <c r="AC29" s="127">
        <v>491</v>
      </c>
      <c r="AD29" s="128">
        <v>0.84</v>
      </c>
      <c r="AE29" s="127">
        <v>797</v>
      </c>
      <c r="AF29" s="124" t="s">
        <v>26</v>
      </c>
      <c r="AG29" s="127">
        <v>98</v>
      </c>
      <c r="AH29" s="128">
        <v>0.85</v>
      </c>
      <c r="AI29" s="127">
        <v>394</v>
      </c>
      <c r="AJ29" s="48">
        <v>0.85</v>
      </c>
      <c r="AK29" s="49">
        <v>683</v>
      </c>
      <c r="AL29" s="48">
        <v>0.85</v>
      </c>
      <c r="AM29" s="46">
        <v>969</v>
      </c>
      <c r="AN29" s="48">
        <v>0.86</v>
      </c>
      <c r="AO29" s="49">
        <v>251</v>
      </c>
      <c r="AP29" s="48">
        <v>0.86</v>
      </c>
      <c r="AQ29" s="49">
        <v>529</v>
      </c>
      <c r="AR29" s="48">
        <v>0.86</v>
      </c>
      <c r="AS29" s="49">
        <v>804</v>
      </c>
      <c r="AT29" s="48"/>
      <c r="AU29" s="49">
        <v>0.87073999999999996</v>
      </c>
      <c r="AV29" s="48">
        <v>0.87</v>
      </c>
      <c r="AW29" s="49">
        <v>343</v>
      </c>
      <c r="AX29" s="48">
        <v>0.87</v>
      </c>
      <c r="AY29" s="46">
        <v>607</v>
      </c>
      <c r="AZ29" s="48">
        <v>0.87</v>
      </c>
      <c r="BA29" s="49">
        <v>869</v>
      </c>
      <c r="BB29" s="48">
        <v>0.88</v>
      </c>
      <c r="BC29" s="49">
        <v>128</v>
      </c>
      <c r="BD29" s="48">
        <v>0.88</v>
      </c>
      <c r="BE29" s="49">
        <v>384</v>
      </c>
      <c r="BF29" s="48">
        <v>0.88</v>
      </c>
      <c r="BG29" s="49">
        <v>637</v>
      </c>
      <c r="BH29" s="48">
        <v>0.88</v>
      </c>
      <c r="BI29" s="49">
        <v>887</v>
      </c>
      <c r="BJ29" s="48">
        <v>0.89</v>
      </c>
      <c r="BK29" s="46">
        <v>135</v>
      </c>
      <c r="BL29" s="48">
        <v>0.89</v>
      </c>
      <c r="BM29" s="49">
        <v>381</v>
      </c>
      <c r="BN29" s="48">
        <v>0.89</v>
      </c>
      <c r="BO29" s="49">
        <v>624</v>
      </c>
      <c r="BP29" s="48">
        <v>0.89</v>
      </c>
      <c r="BQ29" s="49">
        <v>864</v>
      </c>
      <c r="BR29" s="146" t="s">
        <v>49</v>
      </c>
      <c r="BS29" s="49">
        <v>102</v>
      </c>
      <c r="BT29" s="146" t="s">
        <v>49</v>
      </c>
      <c r="BU29" s="49">
        <v>339</v>
      </c>
      <c r="BV29" s="146" t="s">
        <v>49</v>
      </c>
      <c r="BW29" s="46">
        <v>572</v>
      </c>
      <c r="BX29" s="146" t="s">
        <v>49</v>
      </c>
      <c r="BY29" s="49">
        <v>803</v>
      </c>
      <c r="BZ29" s="49"/>
      <c r="CA29" s="49">
        <v>0.91030999999999995</v>
      </c>
      <c r="CB29" s="146" t="s">
        <v>50</v>
      </c>
      <c r="CC29" s="49">
        <v>256</v>
      </c>
      <c r="CD29" s="146" t="s">
        <v>50</v>
      </c>
      <c r="CE29" s="49">
        <v>479</v>
      </c>
      <c r="CF29" s="146" t="s">
        <v>50</v>
      </c>
      <c r="CG29" s="49">
        <v>699</v>
      </c>
      <c r="CH29" s="146" t="s">
        <v>50</v>
      </c>
      <c r="CI29" s="46">
        <v>916</v>
      </c>
      <c r="CJ29" s="146" t="s">
        <v>51</v>
      </c>
      <c r="CK29" s="49">
        <v>131</v>
      </c>
      <c r="CL29" s="146" t="s">
        <v>51</v>
      </c>
      <c r="CM29" s="49">
        <v>344</v>
      </c>
      <c r="CN29" s="146" t="s">
        <v>51</v>
      </c>
      <c r="CO29" s="49">
        <v>553</v>
      </c>
      <c r="CP29" s="146" t="s">
        <v>51</v>
      </c>
      <c r="CQ29" s="49">
        <v>759</v>
      </c>
      <c r="CR29" s="146" t="s">
        <v>51</v>
      </c>
      <c r="CS29" s="49">
        <v>961</v>
      </c>
      <c r="CT29" s="146" t="s">
        <v>52</v>
      </c>
      <c r="CU29" s="46">
        <v>161</v>
      </c>
      <c r="CV29" s="146" t="s">
        <v>52</v>
      </c>
      <c r="CW29" s="49">
        <v>357</v>
      </c>
      <c r="CX29" s="146" t="s">
        <v>52</v>
      </c>
      <c r="CY29" s="49">
        <v>550</v>
      </c>
      <c r="CZ29" s="146" t="s">
        <v>52</v>
      </c>
      <c r="DA29" s="49">
        <v>739</v>
      </c>
      <c r="DB29" s="146" t="s">
        <v>52</v>
      </c>
      <c r="DC29" s="49">
        <v>923</v>
      </c>
      <c r="DD29" s="146" t="s">
        <v>53</v>
      </c>
      <c r="DE29" s="49">
        <v>105</v>
      </c>
      <c r="DF29" s="146" t="s">
        <v>53</v>
      </c>
      <c r="DG29" s="46">
        <v>283</v>
      </c>
      <c r="DH29" s="146" t="s">
        <v>53</v>
      </c>
      <c r="DI29" s="49">
        <v>457</v>
      </c>
      <c r="DJ29" s="146" t="s">
        <v>53</v>
      </c>
      <c r="DK29" s="49">
        <v>626</v>
      </c>
      <c r="DL29" s="146" t="s">
        <v>53</v>
      </c>
      <c r="DM29" s="49">
        <v>791</v>
      </c>
      <c r="DN29" s="146" t="s">
        <v>53</v>
      </c>
      <c r="DO29" s="49">
        <v>953</v>
      </c>
      <c r="DP29" s="146" t="s">
        <v>54</v>
      </c>
      <c r="DQ29" s="49">
        <v>111</v>
      </c>
      <c r="DR29" s="146" t="s">
        <v>54</v>
      </c>
      <c r="DS29" s="46">
        <v>264</v>
      </c>
      <c r="DT29" s="146" t="s">
        <v>54</v>
      </c>
      <c r="DU29" s="49">
        <v>413</v>
      </c>
      <c r="DV29" s="146" t="s">
        <v>54</v>
      </c>
      <c r="DW29" s="49">
        <v>558</v>
      </c>
      <c r="DX29" s="146" t="s">
        <v>54</v>
      </c>
      <c r="DY29" s="49">
        <v>700</v>
      </c>
      <c r="DZ29" s="146" t="s">
        <v>54</v>
      </c>
      <c r="EA29" s="49">
        <v>838</v>
      </c>
      <c r="EB29" s="146" t="s">
        <v>54</v>
      </c>
      <c r="EC29" s="49">
        <v>972</v>
      </c>
      <c r="ED29" s="146" t="s">
        <v>55</v>
      </c>
      <c r="EE29" s="46">
        <v>100</v>
      </c>
      <c r="EF29" s="146" t="s">
        <v>55</v>
      </c>
      <c r="EG29" s="49">
        <v>225</v>
      </c>
      <c r="EH29" s="146" t="s">
        <v>55</v>
      </c>
      <c r="EI29" s="49">
        <v>344</v>
      </c>
      <c r="EJ29" s="146" t="s">
        <v>55</v>
      </c>
      <c r="EK29" s="49">
        <v>460</v>
      </c>
      <c r="EL29" s="146" t="s">
        <v>55</v>
      </c>
      <c r="EM29" s="49">
        <v>573</v>
      </c>
      <c r="EN29" s="146" t="s">
        <v>55</v>
      </c>
      <c r="EO29" s="49">
        <v>682</v>
      </c>
      <c r="EP29" s="146" t="s">
        <v>55</v>
      </c>
      <c r="EQ29" s="54">
        <v>789</v>
      </c>
      <c r="ER29" s="146" t="s">
        <v>55</v>
      </c>
      <c r="ES29" s="49">
        <v>894</v>
      </c>
      <c r="ET29" s="146" t="s">
        <v>55</v>
      </c>
      <c r="EU29" s="49">
        <v>997</v>
      </c>
      <c r="EV29" s="146" t="s">
        <v>69</v>
      </c>
      <c r="EW29" s="49">
        <v>98</v>
      </c>
      <c r="EX29" s="146" t="s">
        <v>56</v>
      </c>
      <c r="EY29" s="49">
        <v>198</v>
      </c>
      <c r="EZ29" s="146" t="s">
        <v>56</v>
      </c>
      <c r="FA29" s="49">
        <v>297</v>
      </c>
      <c r="FB29" s="146" t="s">
        <v>56</v>
      </c>
      <c r="FC29" s="46">
        <v>395</v>
      </c>
      <c r="FD29" s="146" t="s">
        <v>56</v>
      </c>
      <c r="FE29" s="49">
        <v>491</v>
      </c>
      <c r="FF29" s="146" t="s">
        <v>56</v>
      </c>
      <c r="FG29" s="49">
        <v>586</v>
      </c>
      <c r="FH29" s="146" t="s">
        <v>56</v>
      </c>
      <c r="FI29" s="49">
        <v>680</v>
      </c>
      <c r="FJ29" s="146" t="s">
        <v>56</v>
      </c>
      <c r="FK29" s="49">
        <v>775</v>
      </c>
      <c r="FL29" s="146" t="s">
        <v>56</v>
      </c>
      <c r="FM29" s="49">
        <v>873</v>
      </c>
      <c r="FN29" s="146" t="s">
        <v>56</v>
      </c>
      <c r="FO29" s="46">
        <v>971</v>
      </c>
      <c r="FP29" s="146" t="s">
        <v>70</v>
      </c>
      <c r="FQ29" s="49">
        <v>73</v>
      </c>
      <c r="FR29" s="146" t="s">
        <v>57</v>
      </c>
      <c r="FS29" s="49">
        <v>177</v>
      </c>
      <c r="FT29" s="146" t="s">
        <v>57</v>
      </c>
      <c r="FU29" s="49">
        <v>283</v>
      </c>
      <c r="FV29" s="146" t="s">
        <v>57</v>
      </c>
      <c r="FW29" s="49">
        <v>391</v>
      </c>
      <c r="FX29" s="146" t="s">
        <v>57</v>
      </c>
      <c r="FY29" s="49">
        <v>502</v>
      </c>
      <c r="FZ29" s="146" t="s">
        <v>57</v>
      </c>
      <c r="GA29" s="46">
        <v>615</v>
      </c>
      <c r="GB29" s="146" t="s">
        <v>57</v>
      </c>
      <c r="GC29" s="49">
        <v>731</v>
      </c>
      <c r="GD29" s="146" t="s">
        <v>57</v>
      </c>
      <c r="GE29" s="49">
        <v>849</v>
      </c>
      <c r="GF29" s="146" t="s">
        <v>57</v>
      </c>
      <c r="GG29" s="49">
        <v>971</v>
      </c>
      <c r="GH29" s="146" t="s">
        <v>71</v>
      </c>
      <c r="GI29" s="49">
        <v>97</v>
      </c>
      <c r="GJ29" s="146" t="s">
        <v>58</v>
      </c>
      <c r="GK29" s="49">
        <v>227</v>
      </c>
      <c r="GL29" s="146" t="s">
        <v>58</v>
      </c>
      <c r="GM29" s="46">
        <v>362</v>
      </c>
      <c r="GN29" s="146" t="s">
        <v>58</v>
      </c>
      <c r="GO29" s="49">
        <v>502</v>
      </c>
      <c r="GP29" s="146" t="s">
        <v>58</v>
      </c>
      <c r="GQ29" s="49">
        <v>646</v>
      </c>
      <c r="GR29" s="146" t="s">
        <v>58</v>
      </c>
      <c r="GS29" s="49">
        <v>792</v>
      </c>
      <c r="GT29" s="146" t="s">
        <v>58</v>
      </c>
      <c r="GU29" s="49">
        <v>940</v>
      </c>
    </row>
    <row r="30" spans="1:203" ht="15" x14ac:dyDescent="0.25">
      <c r="A30" s="60">
        <v>12</v>
      </c>
      <c r="B30" s="119">
        <v>0.79</v>
      </c>
      <c r="C30" s="120">
        <v>610</v>
      </c>
      <c r="D30" s="124" t="s">
        <v>18</v>
      </c>
      <c r="E30" s="120">
        <v>119</v>
      </c>
      <c r="F30" s="124" t="s">
        <v>18</v>
      </c>
      <c r="G30" s="120">
        <v>586</v>
      </c>
      <c r="H30" s="120"/>
      <c r="I30" s="120">
        <v>0.81025000000000003</v>
      </c>
      <c r="J30" s="128">
        <v>0.81</v>
      </c>
      <c r="K30" s="123">
        <v>441</v>
      </c>
      <c r="L30" s="128">
        <v>0.81</v>
      </c>
      <c r="M30" s="123">
        <v>837</v>
      </c>
      <c r="N30" s="128">
        <v>0.82</v>
      </c>
      <c r="O30" s="126">
        <v>219</v>
      </c>
      <c r="P30" s="128">
        <v>0.82</v>
      </c>
      <c r="Q30" s="127">
        <v>586</v>
      </c>
      <c r="R30" s="128">
        <v>0.82</v>
      </c>
      <c r="S30" s="126">
        <v>940</v>
      </c>
      <c r="T30" s="128">
        <v>0.83</v>
      </c>
      <c r="U30" s="127">
        <v>284</v>
      </c>
      <c r="V30" s="128">
        <v>0.83</v>
      </c>
      <c r="W30" s="126">
        <v>620</v>
      </c>
      <c r="X30" s="128">
        <v>0.83</v>
      </c>
      <c r="Y30" s="127">
        <v>946</v>
      </c>
      <c r="Z30" s="128">
        <v>0.84</v>
      </c>
      <c r="AA30" s="126">
        <v>265</v>
      </c>
      <c r="AB30" s="128">
        <v>0.84</v>
      </c>
      <c r="AC30" s="127">
        <v>577</v>
      </c>
      <c r="AD30" s="128">
        <v>0.84</v>
      </c>
      <c r="AE30" s="127">
        <v>883</v>
      </c>
      <c r="AF30" s="128">
        <v>0.85</v>
      </c>
      <c r="AG30" s="127">
        <v>183</v>
      </c>
      <c r="AH30" s="128">
        <v>0.85</v>
      </c>
      <c r="AI30" s="127">
        <v>479</v>
      </c>
      <c r="AJ30" s="48">
        <v>0.85</v>
      </c>
      <c r="AK30" s="49">
        <v>769</v>
      </c>
      <c r="AL30" s="48"/>
      <c r="AM30" s="46">
        <v>0.86053999999999997</v>
      </c>
      <c r="AN30" s="48">
        <v>0.86</v>
      </c>
      <c r="AO30" s="49">
        <v>336</v>
      </c>
      <c r="AP30" s="48">
        <v>0.86</v>
      </c>
      <c r="AQ30" s="49">
        <v>614</v>
      </c>
      <c r="AR30" s="48">
        <v>0.86</v>
      </c>
      <c r="AS30" s="49">
        <v>889</v>
      </c>
      <c r="AT30" s="48">
        <v>0.87</v>
      </c>
      <c r="AU30" s="49">
        <v>159</v>
      </c>
      <c r="AV30" s="48">
        <v>0.87</v>
      </c>
      <c r="AW30" s="49">
        <v>427</v>
      </c>
      <c r="AX30" s="48">
        <v>0.87</v>
      </c>
      <c r="AY30" s="46">
        <v>691</v>
      </c>
      <c r="AZ30" s="48">
        <v>0.87</v>
      </c>
      <c r="BA30" s="49">
        <v>952</v>
      </c>
      <c r="BB30" s="48">
        <v>0.88</v>
      </c>
      <c r="BC30" s="49">
        <v>211</v>
      </c>
      <c r="BD30" s="48">
        <v>0.88</v>
      </c>
      <c r="BE30" s="49">
        <v>467</v>
      </c>
      <c r="BF30" s="48">
        <v>0.88</v>
      </c>
      <c r="BG30" s="49">
        <v>720</v>
      </c>
      <c r="BH30" s="48">
        <v>0.88</v>
      </c>
      <c r="BI30" s="49">
        <v>970</v>
      </c>
      <c r="BJ30" s="48">
        <v>0.89</v>
      </c>
      <c r="BK30" s="46">
        <v>217</v>
      </c>
      <c r="BL30" s="48">
        <v>0.89</v>
      </c>
      <c r="BM30" s="49">
        <v>463</v>
      </c>
      <c r="BN30" s="48">
        <v>0.89</v>
      </c>
      <c r="BO30" s="49">
        <v>706</v>
      </c>
      <c r="BP30" s="48">
        <v>0.89</v>
      </c>
      <c r="BQ30" s="49">
        <v>946</v>
      </c>
      <c r="BR30" s="146" t="s">
        <v>49</v>
      </c>
      <c r="BS30" s="49">
        <v>184</v>
      </c>
      <c r="BT30" s="146" t="s">
        <v>49</v>
      </c>
      <c r="BU30" s="49">
        <v>420</v>
      </c>
      <c r="BV30" s="146" t="s">
        <v>49</v>
      </c>
      <c r="BW30" s="46">
        <v>653</v>
      </c>
      <c r="BX30" s="146" t="s">
        <v>49</v>
      </c>
      <c r="BY30" s="49">
        <v>884</v>
      </c>
      <c r="BZ30" s="146" t="s">
        <v>50</v>
      </c>
      <c r="CA30" s="49">
        <v>112</v>
      </c>
      <c r="CB30" s="146" t="s">
        <v>50</v>
      </c>
      <c r="CC30" s="49">
        <v>336</v>
      </c>
      <c r="CD30" s="146" t="s">
        <v>50</v>
      </c>
      <c r="CE30" s="49">
        <v>559</v>
      </c>
      <c r="CF30" s="146" t="s">
        <v>50</v>
      </c>
      <c r="CG30" s="49">
        <v>779</v>
      </c>
      <c r="CH30" s="146" t="s">
        <v>50</v>
      </c>
      <c r="CI30" s="46">
        <v>995</v>
      </c>
      <c r="CJ30" s="146" t="s">
        <v>51</v>
      </c>
      <c r="CK30" s="49">
        <v>210</v>
      </c>
      <c r="CL30" s="146" t="s">
        <v>51</v>
      </c>
      <c r="CM30" s="49">
        <v>422</v>
      </c>
      <c r="CN30" s="146" t="s">
        <v>51</v>
      </c>
      <c r="CO30" s="49">
        <v>630</v>
      </c>
      <c r="CP30" s="146" t="s">
        <v>51</v>
      </c>
      <c r="CQ30" s="49">
        <v>836</v>
      </c>
      <c r="CR30" s="49"/>
      <c r="CS30" s="49">
        <v>0.93039000000000005</v>
      </c>
      <c r="CT30" s="146" t="s">
        <v>52</v>
      </c>
      <c r="CU30" s="46">
        <v>237</v>
      </c>
      <c r="CV30" s="146" t="s">
        <v>52</v>
      </c>
      <c r="CW30" s="49">
        <v>433</v>
      </c>
      <c r="CX30" s="146" t="s">
        <v>52</v>
      </c>
      <c r="CY30" s="49">
        <v>625</v>
      </c>
      <c r="CZ30" s="146" t="s">
        <v>52</v>
      </c>
      <c r="DA30" s="49">
        <v>812</v>
      </c>
      <c r="DB30" s="146" t="s">
        <v>52</v>
      </c>
      <c r="DC30" s="49">
        <v>996</v>
      </c>
      <c r="DD30" s="146" t="s">
        <v>53</v>
      </c>
      <c r="DE30" s="49">
        <v>176</v>
      </c>
      <c r="DF30" s="146" t="s">
        <v>53</v>
      </c>
      <c r="DG30" s="46">
        <v>354</v>
      </c>
      <c r="DH30" s="146" t="s">
        <v>53</v>
      </c>
      <c r="DI30" s="49">
        <v>526</v>
      </c>
      <c r="DJ30" s="146" t="s">
        <v>53</v>
      </c>
      <c r="DK30" s="49">
        <v>695</v>
      </c>
      <c r="DL30" s="146" t="s">
        <v>53</v>
      </c>
      <c r="DM30" s="49">
        <v>859</v>
      </c>
      <c r="DN30" s="146"/>
      <c r="DO30" s="49">
        <v>0.95020000000000004</v>
      </c>
      <c r="DP30" s="146" t="s">
        <v>54</v>
      </c>
      <c r="DQ30" s="49">
        <v>176</v>
      </c>
      <c r="DR30" s="146" t="s">
        <v>54</v>
      </c>
      <c r="DS30" s="46">
        <v>327</v>
      </c>
      <c r="DT30" s="146" t="s">
        <v>54</v>
      </c>
      <c r="DU30" s="49">
        <v>475</v>
      </c>
      <c r="DV30" s="146" t="s">
        <v>54</v>
      </c>
      <c r="DW30" s="49">
        <v>619</v>
      </c>
      <c r="DX30" s="146" t="s">
        <v>54</v>
      </c>
      <c r="DY30" s="49">
        <v>759</v>
      </c>
      <c r="DZ30" s="146" t="s">
        <v>54</v>
      </c>
      <c r="EA30" s="49">
        <v>896</v>
      </c>
      <c r="EB30" s="49"/>
      <c r="EC30" s="49">
        <v>0.96028000000000002</v>
      </c>
      <c r="ED30" s="146" t="s">
        <v>55</v>
      </c>
      <c r="EE30" s="46">
        <v>154</v>
      </c>
      <c r="EF30" s="146" t="s">
        <v>55</v>
      </c>
      <c r="EG30" s="49">
        <v>277</v>
      </c>
      <c r="EH30" s="146" t="s">
        <v>55</v>
      </c>
      <c r="EI30" s="49">
        <v>396</v>
      </c>
      <c r="EJ30" s="146" t="s">
        <v>55</v>
      </c>
      <c r="EK30" s="49">
        <v>510</v>
      </c>
      <c r="EL30" s="146" t="s">
        <v>55</v>
      </c>
      <c r="EM30" s="49">
        <v>620</v>
      </c>
      <c r="EN30" s="146" t="s">
        <v>55</v>
      </c>
      <c r="EO30" s="49">
        <v>728</v>
      </c>
      <c r="EP30" s="146" t="s">
        <v>55</v>
      </c>
      <c r="EQ30" s="54">
        <v>833</v>
      </c>
      <c r="ER30" s="146" t="s">
        <v>55</v>
      </c>
      <c r="ES30" s="49">
        <v>935</v>
      </c>
      <c r="ET30" s="49"/>
      <c r="EU30" s="49">
        <v>0.97036</v>
      </c>
      <c r="EV30" s="146" t="s">
        <v>56</v>
      </c>
      <c r="EW30" s="49">
        <v>136</v>
      </c>
      <c r="EX30" s="146" t="s">
        <v>56</v>
      </c>
      <c r="EY30" s="49">
        <v>234</v>
      </c>
      <c r="EZ30" s="146" t="s">
        <v>56</v>
      </c>
      <c r="FA30" s="49">
        <v>331</v>
      </c>
      <c r="FB30" s="146" t="s">
        <v>56</v>
      </c>
      <c r="FC30" s="46">
        <v>426</v>
      </c>
      <c r="FD30" s="146" t="s">
        <v>56</v>
      </c>
      <c r="FE30" s="49">
        <v>521</v>
      </c>
      <c r="FF30" s="146" t="s">
        <v>56</v>
      </c>
      <c r="FG30" s="49">
        <v>614</v>
      </c>
      <c r="FH30" s="146" t="s">
        <v>56</v>
      </c>
      <c r="FI30" s="49">
        <v>707</v>
      </c>
      <c r="FJ30" s="146" t="s">
        <v>56</v>
      </c>
      <c r="FK30" s="49">
        <v>801</v>
      </c>
      <c r="FL30" s="146" t="s">
        <v>56</v>
      </c>
      <c r="FM30" s="49">
        <v>897</v>
      </c>
      <c r="FN30" s="146" t="s">
        <v>56</v>
      </c>
      <c r="FO30" s="46">
        <v>994</v>
      </c>
      <c r="FP30" s="146" t="s">
        <v>70</v>
      </c>
      <c r="FQ30" s="49">
        <v>95</v>
      </c>
      <c r="FR30" s="146" t="s">
        <v>57</v>
      </c>
      <c r="FS30" s="49">
        <v>197</v>
      </c>
      <c r="FT30" s="146" t="s">
        <v>57</v>
      </c>
      <c r="FU30" s="49">
        <v>302</v>
      </c>
      <c r="FV30" s="146" t="s">
        <v>57</v>
      </c>
      <c r="FW30" s="49">
        <v>409</v>
      </c>
      <c r="FX30" s="146" t="s">
        <v>57</v>
      </c>
      <c r="FY30" s="49">
        <v>519</v>
      </c>
      <c r="FZ30" s="146" t="s">
        <v>57</v>
      </c>
      <c r="GA30" s="46">
        <v>631</v>
      </c>
      <c r="GB30" s="146" t="s">
        <v>57</v>
      </c>
      <c r="GC30" s="49">
        <v>746</v>
      </c>
      <c r="GD30" s="146" t="s">
        <v>57</v>
      </c>
      <c r="GE30" s="49">
        <v>864</v>
      </c>
      <c r="GF30" s="146" t="s">
        <v>57</v>
      </c>
      <c r="GG30" s="49">
        <v>985</v>
      </c>
      <c r="GH30" s="146" t="s">
        <v>58</v>
      </c>
      <c r="GI30" s="49">
        <v>111</v>
      </c>
      <c r="GJ30" s="146" t="s">
        <v>58</v>
      </c>
      <c r="GK30" s="49">
        <v>240</v>
      </c>
      <c r="GL30" s="146" t="s">
        <v>58</v>
      </c>
      <c r="GM30" s="46">
        <v>374</v>
      </c>
      <c r="GN30" s="146" t="s">
        <v>58</v>
      </c>
      <c r="GO30" s="49">
        <v>514</v>
      </c>
      <c r="GP30" s="146" t="s">
        <v>58</v>
      </c>
      <c r="GQ30" s="49">
        <v>658</v>
      </c>
      <c r="GR30" s="146" t="s">
        <v>58</v>
      </c>
      <c r="GS30" s="49">
        <v>804</v>
      </c>
      <c r="GT30" s="146" t="s">
        <v>58</v>
      </c>
      <c r="GU30" s="49">
        <v>952</v>
      </c>
    </row>
    <row r="31" spans="1:203" ht="15" x14ac:dyDescent="0.25">
      <c r="A31" s="60">
        <v>11</v>
      </c>
      <c r="B31" s="119">
        <v>0.79</v>
      </c>
      <c r="C31" s="120">
        <v>695</v>
      </c>
      <c r="D31" s="124" t="s">
        <v>18</v>
      </c>
      <c r="E31" s="120">
        <v>204</v>
      </c>
      <c r="F31" s="124" t="s">
        <v>18</v>
      </c>
      <c r="G31" s="120">
        <v>671</v>
      </c>
      <c r="H31" s="129">
        <v>0.81</v>
      </c>
      <c r="I31" s="120">
        <v>111</v>
      </c>
      <c r="J31" s="128">
        <v>0.81</v>
      </c>
      <c r="K31" s="123">
        <v>527</v>
      </c>
      <c r="L31" s="128">
        <v>0.81</v>
      </c>
      <c r="M31" s="123">
        <v>923</v>
      </c>
      <c r="N31" s="128">
        <v>0.82</v>
      </c>
      <c r="O31" s="126">
        <v>305</v>
      </c>
      <c r="P31" s="128">
        <v>0.82</v>
      </c>
      <c r="Q31" s="127">
        <v>672</v>
      </c>
      <c r="R31" s="128"/>
      <c r="S31" s="126">
        <v>0.83026</v>
      </c>
      <c r="T31" s="128">
        <v>0.83</v>
      </c>
      <c r="U31" s="127">
        <v>370</v>
      </c>
      <c r="V31" s="128">
        <v>0.83</v>
      </c>
      <c r="W31" s="126">
        <v>706</v>
      </c>
      <c r="X31" s="128"/>
      <c r="Y31" s="127">
        <v>0.84031999999999996</v>
      </c>
      <c r="Z31" s="128">
        <v>0.84</v>
      </c>
      <c r="AA31" s="126">
        <v>351</v>
      </c>
      <c r="AB31" s="128">
        <v>0.84</v>
      </c>
      <c r="AC31" s="127">
        <v>663</v>
      </c>
      <c r="AD31" s="128">
        <v>0.84</v>
      </c>
      <c r="AE31" s="127">
        <v>968</v>
      </c>
      <c r="AF31" s="128">
        <v>0.85</v>
      </c>
      <c r="AG31" s="127">
        <v>268</v>
      </c>
      <c r="AH31" s="128">
        <v>0.85</v>
      </c>
      <c r="AI31" s="127">
        <v>564</v>
      </c>
      <c r="AJ31" s="48">
        <v>0.85</v>
      </c>
      <c r="AK31" s="49">
        <v>853</v>
      </c>
      <c r="AL31" s="48">
        <v>0.86</v>
      </c>
      <c r="AM31" s="46">
        <v>138</v>
      </c>
      <c r="AN31" s="48">
        <v>0.86</v>
      </c>
      <c r="AO31" s="49">
        <v>420</v>
      </c>
      <c r="AP31" s="48">
        <v>0.86</v>
      </c>
      <c r="AQ31" s="49">
        <v>698</v>
      </c>
      <c r="AR31" s="48">
        <v>0.86</v>
      </c>
      <c r="AS31" s="49">
        <v>973</v>
      </c>
      <c r="AT31" s="48">
        <v>0.87</v>
      </c>
      <c r="AU31" s="49">
        <v>243</v>
      </c>
      <c r="AV31" s="48">
        <v>0.87</v>
      </c>
      <c r="AW31" s="49">
        <v>511</v>
      </c>
      <c r="AX31" s="48">
        <v>0.87</v>
      </c>
      <c r="AY31" s="46">
        <v>775</v>
      </c>
      <c r="AZ31" s="49"/>
      <c r="BA31" s="49">
        <v>0.88036000000000003</v>
      </c>
      <c r="BB31" s="48">
        <v>0.88</v>
      </c>
      <c r="BC31" s="49">
        <v>294</v>
      </c>
      <c r="BD31" s="48">
        <v>0.88</v>
      </c>
      <c r="BE31" s="49">
        <v>550</v>
      </c>
      <c r="BF31" s="48">
        <v>0.88</v>
      </c>
      <c r="BG31" s="49">
        <v>803</v>
      </c>
      <c r="BH31" s="48"/>
      <c r="BI31" s="49">
        <v>0.89053000000000004</v>
      </c>
      <c r="BJ31" s="48">
        <v>0.89</v>
      </c>
      <c r="BK31" s="46">
        <v>300</v>
      </c>
      <c r="BL31" s="48">
        <v>0.89</v>
      </c>
      <c r="BM31" s="49">
        <v>545</v>
      </c>
      <c r="BN31" s="48">
        <v>0.89</v>
      </c>
      <c r="BO31" s="49">
        <v>788</v>
      </c>
      <c r="BP31" s="49"/>
      <c r="BQ31" s="49">
        <v>0.90027999999999997</v>
      </c>
      <c r="BR31" s="146" t="s">
        <v>49</v>
      </c>
      <c r="BS31" s="49">
        <v>265</v>
      </c>
      <c r="BT31" s="146" t="s">
        <v>49</v>
      </c>
      <c r="BU31" s="49">
        <v>501</v>
      </c>
      <c r="BV31" s="146" t="s">
        <v>49</v>
      </c>
      <c r="BW31" s="46">
        <v>734</v>
      </c>
      <c r="BX31" s="146" t="s">
        <v>49</v>
      </c>
      <c r="BY31" s="49">
        <v>965</v>
      </c>
      <c r="BZ31" s="146" t="s">
        <v>50</v>
      </c>
      <c r="CA31" s="49">
        <v>192</v>
      </c>
      <c r="CB31" s="146" t="s">
        <v>50</v>
      </c>
      <c r="CC31" s="49">
        <v>416</v>
      </c>
      <c r="CD31" s="146" t="s">
        <v>50</v>
      </c>
      <c r="CE31" s="49">
        <v>638</v>
      </c>
      <c r="CF31" s="146" t="s">
        <v>50</v>
      </c>
      <c r="CG31" s="49">
        <v>858</v>
      </c>
      <c r="CH31" s="49"/>
      <c r="CI31" s="46">
        <v>0.92074</v>
      </c>
      <c r="CJ31" s="146" t="s">
        <v>51</v>
      </c>
      <c r="CK31" s="49">
        <v>288</v>
      </c>
      <c r="CL31" s="146" t="s">
        <v>51</v>
      </c>
      <c r="CM31" s="49">
        <v>500</v>
      </c>
      <c r="CN31" s="146" t="s">
        <v>51</v>
      </c>
      <c r="CO31" s="49">
        <v>708</v>
      </c>
      <c r="CP31" s="146" t="s">
        <v>51</v>
      </c>
      <c r="CQ31" s="49">
        <v>913</v>
      </c>
      <c r="CR31" s="146" t="s">
        <v>52</v>
      </c>
      <c r="CS31" s="49">
        <v>114</v>
      </c>
      <c r="CT31" s="146" t="s">
        <v>52</v>
      </c>
      <c r="CU31" s="46">
        <v>311</v>
      </c>
      <c r="CV31" s="146" t="s">
        <v>52</v>
      </c>
      <c r="CW31" s="49">
        <v>506</v>
      </c>
      <c r="CX31" s="146" t="s">
        <v>52</v>
      </c>
      <c r="CY31" s="49">
        <v>697</v>
      </c>
      <c r="CZ31" s="146" t="s">
        <v>52</v>
      </c>
      <c r="DA31" s="49">
        <v>884</v>
      </c>
      <c r="DB31" s="49"/>
      <c r="DC31" s="49">
        <v>0.94067999999999996</v>
      </c>
      <c r="DD31" s="146" t="s">
        <v>53</v>
      </c>
      <c r="DE31" s="49">
        <v>248</v>
      </c>
      <c r="DF31" s="146" t="s">
        <v>53</v>
      </c>
      <c r="DG31" s="46">
        <v>424</v>
      </c>
      <c r="DH31" s="146" t="s">
        <v>53</v>
      </c>
      <c r="DI31" s="49">
        <v>596</v>
      </c>
      <c r="DJ31" s="146" t="s">
        <v>53</v>
      </c>
      <c r="DK31" s="49">
        <v>763</v>
      </c>
      <c r="DL31" s="146" t="s">
        <v>53</v>
      </c>
      <c r="DM31" s="49">
        <v>926</v>
      </c>
      <c r="DN31" s="146" t="s">
        <v>65</v>
      </c>
      <c r="DO31" s="49">
        <v>86</v>
      </c>
      <c r="DP31" s="146" t="s">
        <v>54</v>
      </c>
      <c r="DQ31" s="49">
        <v>240</v>
      </c>
      <c r="DR31" s="146" t="s">
        <v>54</v>
      </c>
      <c r="DS31" s="46">
        <v>390</v>
      </c>
      <c r="DT31" s="146" t="s">
        <v>54</v>
      </c>
      <c r="DU31" s="49">
        <v>536</v>
      </c>
      <c r="DV31" s="146" t="s">
        <v>54</v>
      </c>
      <c r="DW31" s="49">
        <v>679</v>
      </c>
      <c r="DX31" s="146" t="s">
        <v>54</v>
      </c>
      <c r="DY31" s="49">
        <v>818</v>
      </c>
      <c r="DZ31" s="146" t="s">
        <v>54</v>
      </c>
      <c r="EA31" s="49">
        <v>953</v>
      </c>
      <c r="EB31" s="146" t="s">
        <v>66</v>
      </c>
      <c r="EC31" s="49">
        <v>83</v>
      </c>
      <c r="ED31" s="146" t="s">
        <v>55</v>
      </c>
      <c r="EE31" s="46">
        <v>209</v>
      </c>
      <c r="EF31" s="146" t="s">
        <v>55</v>
      </c>
      <c r="EG31" s="49">
        <v>329</v>
      </c>
      <c r="EH31" s="146" t="s">
        <v>55</v>
      </c>
      <c r="EI31" s="49">
        <v>446</v>
      </c>
      <c r="EJ31" s="146" t="s">
        <v>55</v>
      </c>
      <c r="EK31" s="49">
        <v>559</v>
      </c>
      <c r="EL31" s="146" t="s">
        <v>55</v>
      </c>
      <c r="EM31" s="49">
        <v>667</v>
      </c>
      <c r="EN31" s="146" t="s">
        <v>55</v>
      </c>
      <c r="EO31" s="49">
        <v>773</v>
      </c>
      <c r="EP31" s="146" t="s">
        <v>55</v>
      </c>
      <c r="EQ31" s="54">
        <v>876</v>
      </c>
      <c r="ER31" s="146" t="s">
        <v>55</v>
      </c>
      <c r="ES31" s="49">
        <v>976</v>
      </c>
      <c r="ET31" s="146" t="s">
        <v>69</v>
      </c>
      <c r="EU31" s="49">
        <v>75</v>
      </c>
      <c r="EV31" s="146" t="s">
        <v>56</v>
      </c>
      <c r="EW31" s="49">
        <v>172</v>
      </c>
      <c r="EX31" s="146" t="s">
        <v>56</v>
      </c>
      <c r="EY31" s="49">
        <v>268</v>
      </c>
      <c r="EZ31" s="146" t="s">
        <v>56</v>
      </c>
      <c r="FA31" s="49">
        <v>363</v>
      </c>
      <c r="FB31" s="146" t="s">
        <v>56</v>
      </c>
      <c r="FC31" s="46">
        <v>457</v>
      </c>
      <c r="FD31" s="146" t="s">
        <v>56</v>
      </c>
      <c r="FE31" s="49">
        <v>550</v>
      </c>
      <c r="FF31" s="146" t="s">
        <v>56</v>
      </c>
      <c r="FG31" s="49">
        <v>642</v>
      </c>
      <c r="FH31" s="146" t="s">
        <v>56</v>
      </c>
      <c r="FI31" s="49">
        <v>733</v>
      </c>
      <c r="FJ31" s="146" t="s">
        <v>56</v>
      </c>
      <c r="FK31" s="49">
        <v>826</v>
      </c>
      <c r="FL31" s="146" t="s">
        <v>56</v>
      </c>
      <c r="FM31" s="49">
        <v>920</v>
      </c>
      <c r="FN31" s="146"/>
      <c r="FO31" s="46">
        <v>0.98016000000000003</v>
      </c>
      <c r="FP31" s="146" t="s">
        <v>57</v>
      </c>
      <c r="FQ31" s="49">
        <v>115</v>
      </c>
      <c r="FR31" s="146" t="s">
        <v>57</v>
      </c>
      <c r="FS31" s="49">
        <v>216</v>
      </c>
      <c r="FT31" s="146" t="s">
        <v>57</v>
      </c>
      <c r="FU31" s="49">
        <v>320</v>
      </c>
      <c r="FV31" s="146" t="s">
        <v>57</v>
      </c>
      <c r="FW31" s="49">
        <v>425</v>
      </c>
      <c r="FX31" s="146" t="s">
        <v>57</v>
      </c>
      <c r="FY31" s="49">
        <v>534</v>
      </c>
      <c r="FZ31" s="146" t="s">
        <v>57</v>
      </c>
      <c r="GA31" s="46">
        <v>645</v>
      </c>
      <c r="GB31" s="146" t="s">
        <v>57</v>
      </c>
      <c r="GC31" s="49">
        <v>760</v>
      </c>
      <c r="GD31" s="146" t="s">
        <v>57</v>
      </c>
      <c r="GE31" s="49">
        <v>877</v>
      </c>
      <c r="GF31" s="146" t="s">
        <v>57</v>
      </c>
      <c r="GG31" s="49">
        <v>998</v>
      </c>
      <c r="GH31" s="146" t="s">
        <v>58</v>
      </c>
      <c r="GI31" s="49">
        <v>122</v>
      </c>
      <c r="GJ31" s="146" t="s">
        <v>58</v>
      </c>
      <c r="GK31" s="49">
        <v>251</v>
      </c>
      <c r="GL31" s="146" t="s">
        <v>58</v>
      </c>
      <c r="GM31" s="46">
        <v>386</v>
      </c>
      <c r="GN31" s="146" t="s">
        <v>58</v>
      </c>
      <c r="GO31" s="49">
        <v>525</v>
      </c>
      <c r="GP31" s="146" t="s">
        <v>58</v>
      </c>
      <c r="GQ31" s="49">
        <v>669</v>
      </c>
      <c r="GR31" s="146" t="s">
        <v>58</v>
      </c>
      <c r="GS31" s="49">
        <v>815</v>
      </c>
      <c r="GT31" s="146" t="s">
        <v>58</v>
      </c>
      <c r="GU31" s="49">
        <v>963</v>
      </c>
    </row>
    <row r="32" spans="1:203" ht="15" x14ac:dyDescent="0.25">
      <c r="A32" s="60">
        <v>10</v>
      </c>
      <c r="B32" s="119">
        <v>0.79</v>
      </c>
      <c r="C32" s="120">
        <v>779</v>
      </c>
      <c r="D32" s="124" t="s">
        <v>18</v>
      </c>
      <c r="E32" s="120">
        <v>288</v>
      </c>
      <c r="F32" s="124" t="s">
        <v>18</v>
      </c>
      <c r="G32" s="120">
        <v>757</v>
      </c>
      <c r="H32" s="129">
        <v>0.81</v>
      </c>
      <c r="I32" s="120">
        <v>197</v>
      </c>
      <c r="J32" s="128">
        <v>0.81</v>
      </c>
      <c r="K32" s="123">
        <v>613</v>
      </c>
      <c r="L32" s="128"/>
      <c r="M32" s="123">
        <v>0.82008999999999999</v>
      </c>
      <c r="N32" s="128">
        <v>0.82</v>
      </c>
      <c r="O32" s="126">
        <v>391</v>
      </c>
      <c r="P32" s="128">
        <v>0.82</v>
      </c>
      <c r="Q32" s="127">
        <v>758</v>
      </c>
      <c r="R32" s="128">
        <v>0.83</v>
      </c>
      <c r="S32" s="126">
        <v>112</v>
      </c>
      <c r="T32" s="128">
        <v>0.83</v>
      </c>
      <c r="U32" s="127">
        <v>456</v>
      </c>
      <c r="V32" s="128">
        <v>0.83</v>
      </c>
      <c r="W32" s="126">
        <v>791</v>
      </c>
      <c r="X32" s="128">
        <v>0.84</v>
      </c>
      <c r="Y32" s="127">
        <v>117</v>
      </c>
      <c r="Z32" s="128">
        <v>0.84</v>
      </c>
      <c r="AA32" s="126">
        <v>436</v>
      </c>
      <c r="AB32" s="128">
        <v>0.84</v>
      </c>
      <c r="AC32" s="127">
        <v>748</v>
      </c>
      <c r="AD32" s="128"/>
      <c r="AE32" s="127">
        <v>0.85053000000000001</v>
      </c>
      <c r="AF32" s="128">
        <v>0.85</v>
      </c>
      <c r="AG32" s="127">
        <v>353</v>
      </c>
      <c r="AH32" s="128">
        <v>0.85</v>
      </c>
      <c r="AI32" s="127">
        <v>649</v>
      </c>
      <c r="AJ32" s="48">
        <v>0.85</v>
      </c>
      <c r="AK32" s="49">
        <v>939</v>
      </c>
      <c r="AL32" s="48">
        <v>0.86</v>
      </c>
      <c r="AM32" s="46">
        <v>223</v>
      </c>
      <c r="AN32" s="48">
        <v>0.86</v>
      </c>
      <c r="AO32" s="49">
        <v>504</v>
      </c>
      <c r="AP32" s="48">
        <v>0.86</v>
      </c>
      <c r="AQ32" s="49">
        <v>782</v>
      </c>
      <c r="AR32" s="48"/>
      <c r="AS32" s="49">
        <v>0.87056999999999995</v>
      </c>
      <c r="AT32" s="48">
        <v>0.87</v>
      </c>
      <c r="AU32" s="49">
        <v>327</v>
      </c>
      <c r="AV32" s="48">
        <v>0.87</v>
      </c>
      <c r="AW32" s="49">
        <v>595</v>
      </c>
      <c r="AX32" s="48">
        <v>0.87</v>
      </c>
      <c r="AY32" s="46">
        <v>858</v>
      </c>
      <c r="AZ32" s="48">
        <v>0.88</v>
      </c>
      <c r="BA32" s="49">
        <v>119</v>
      </c>
      <c r="BB32" s="48">
        <v>0.88</v>
      </c>
      <c r="BC32" s="49">
        <v>377</v>
      </c>
      <c r="BD32" s="48">
        <v>0.88</v>
      </c>
      <c r="BE32" s="49">
        <v>633</v>
      </c>
      <c r="BF32" s="48">
        <v>0.88</v>
      </c>
      <c r="BG32" s="49">
        <v>886</v>
      </c>
      <c r="BH32" s="48">
        <v>0.89</v>
      </c>
      <c r="BI32" s="49">
        <v>135</v>
      </c>
      <c r="BJ32" s="48">
        <v>0.89</v>
      </c>
      <c r="BK32" s="46">
        <v>382</v>
      </c>
      <c r="BL32" s="48">
        <v>0.89</v>
      </c>
      <c r="BM32" s="49">
        <v>627</v>
      </c>
      <c r="BN32" s="48">
        <v>0.89</v>
      </c>
      <c r="BO32" s="49">
        <v>869</v>
      </c>
      <c r="BP32" s="146" t="s">
        <v>49</v>
      </c>
      <c r="BQ32" s="49">
        <v>109</v>
      </c>
      <c r="BR32" s="146" t="s">
        <v>49</v>
      </c>
      <c r="BS32" s="49">
        <v>346</v>
      </c>
      <c r="BT32" s="146" t="s">
        <v>49</v>
      </c>
      <c r="BU32" s="49">
        <v>582</v>
      </c>
      <c r="BV32" s="146" t="s">
        <v>49</v>
      </c>
      <c r="BW32" s="46">
        <v>814</v>
      </c>
      <c r="BX32" s="49"/>
      <c r="BY32" s="49">
        <v>0.91044999999999998</v>
      </c>
      <c r="BZ32" s="146" t="s">
        <v>50</v>
      </c>
      <c r="CA32" s="49">
        <v>272</v>
      </c>
      <c r="CB32" s="146" t="s">
        <v>50</v>
      </c>
      <c r="CC32" s="49">
        <v>496</v>
      </c>
      <c r="CD32" s="146" t="s">
        <v>50</v>
      </c>
      <c r="CE32" s="49">
        <v>718</v>
      </c>
      <c r="CF32" s="146" t="s">
        <v>50</v>
      </c>
      <c r="CG32" s="49">
        <v>937</v>
      </c>
      <c r="CH32" s="146" t="s">
        <v>51</v>
      </c>
      <c r="CI32" s="46">
        <v>153</v>
      </c>
      <c r="CJ32" s="146" t="s">
        <v>51</v>
      </c>
      <c r="CK32" s="49">
        <v>366</v>
      </c>
      <c r="CL32" s="146" t="s">
        <v>51</v>
      </c>
      <c r="CM32" s="49">
        <v>577</v>
      </c>
      <c r="CN32" s="146" t="s">
        <v>51</v>
      </c>
      <c r="CO32" s="49">
        <v>785</v>
      </c>
      <c r="CP32" s="146" t="s">
        <v>51</v>
      </c>
      <c r="CQ32" s="49">
        <v>989</v>
      </c>
      <c r="CR32" s="146" t="s">
        <v>52</v>
      </c>
      <c r="CS32" s="49">
        <v>190</v>
      </c>
      <c r="CT32" s="146" t="s">
        <v>52</v>
      </c>
      <c r="CU32" s="46">
        <v>387</v>
      </c>
      <c r="CV32" s="146" t="s">
        <v>52</v>
      </c>
      <c r="CW32" s="49">
        <v>580</v>
      </c>
      <c r="CX32" s="146" t="s">
        <v>52</v>
      </c>
      <c r="CY32" s="49">
        <v>770</v>
      </c>
      <c r="CZ32" s="146" t="s">
        <v>52</v>
      </c>
      <c r="DA32" s="49">
        <v>957</v>
      </c>
      <c r="DB32" s="146" t="s">
        <v>53</v>
      </c>
      <c r="DC32" s="49">
        <v>140</v>
      </c>
      <c r="DD32" s="146" t="s">
        <v>53</v>
      </c>
      <c r="DE32" s="49">
        <v>319</v>
      </c>
      <c r="DF32" s="146" t="s">
        <v>53</v>
      </c>
      <c r="DG32" s="46">
        <v>494</v>
      </c>
      <c r="DH32" s="146" t="s">
        <v>53</v>
      </c>
      <c r="DI32" s="49">
        <v>665</v>
      </c>
      <c r="DJ32" s="146" t="s">
        <v>53</v>
      </c>
      <c r="DK32" s="49">
        <v>831</v>
      </c>
      <c r="DL32" s="146" t="s">
        <v>53</v>
      </c>
      <c r="DM32" s="49">
        <v>993</v>
      </c>
      <c r="DN32" s="146" t="s">
        <v>54</v>
      </c>
      <c r="DO32" s="49">
        <v>151</v>
      </c>
      <c r="DP32" s="146" t="s">
        <v>54</v>
      </c>
      <c r="DQ32" s="49">
        <v>304</v>
      </c>
      <c r="DR32" s="146" t="s">
        <v>54</v>
      </c>
      <c r="DS32" s="46">
        <v>453</v>
      </c>
      <c r="DT32" s="146" t="s">
        <v>54</v>
      </c>
      <c r="DU32" s="49">
        <v>598</v>
      </c>
      <c r="DV32" s="146" t="s">
        <v>54</v>
      </c>
      <c r="DW32" s="49">
        <v>739</v>
      </c>
      <c r="DX32" s="146" t="s">
        <v>54</v>
      </c>
      <c r="DY32" s="49">
        <v>876</v>
      </c>
      <c r="DZ32" s="146"/>
      <c r="EA32" s="49">
        <v>0.96009999999999995</v>
      </c>
      <c r="EB32" s="146" t="s">
        <v>55</v>
      </c>
      <c r="EC32" s="49">
        <v>138</v>
      </c>
      <c r="ED32" s="146" t="s">
        <v>55</v>
      </c>
      <c r="EE32" s="46">
        <v>262</v>
      </c>
      <c r="EF32" s="146" t="s">
        <v>55</v>
      </c>
      <c r="EG32" s="49">
        <v>382</v>
      </c>
      <c r="EH32" s="146" t="s">
        <v>55</v>
      </c>
      <c r="EI32" s="49">
        <v>497</v>
      </c>
      <c r="EJ32" s="146" t="s">
        <v>55</v>
      </c>
      <c r="EK32" s="49">
        <v>607</v>
      </c>
      <c r="EL32" s="146" t="s">
        <v>55</v>
      </c>
      <c r="EM32" s="49">
        <v>713</v>
      </c>
      <c r="EN32" s="146" t="s">
        <v>55</v>
      </c>
      <c r="EO32" s="49">
        <v>816</v>
      </c>
      <c r="EP32" s="146" t="s">
        <v>55</v>
      </c>
      <c r="EQ32" s="54">
        <v>918</v>
      </c>
      <c r="ER32" s="146"/>
      <c r="ES32" s="49">
        <v>0.97016000000000002</v>
      </c>
      <c r="ET32" s="146" t="s">
        <v>56</v>
      </c>
      <c r="EU32" s="49">
        <v>113</v>
      </c>
      <c r="EV32" s="146" t="s">
        <v>56</v>
      </c>
      <c r="EW32" s="49">
        <v>209</v>
      </c>
      <c r="EX32" s="146" t="s">
        <v>56</v>
      </c>
      <c r="EY32" s="49">
        <v>303</v>
      </c>
      <c r="EZ32" s="146" t="s">
        <v>56</v>
      </c>
      <c r="FA32" s="49">
        <v>395</v>
      </c>
      <c r="FB32" s="146" t="s">
        <v>56</v>
      </c>
      <c r="FC32" s="46">
        <v>487</v>
      </c>
      <c r="FD32" s="146" t="s">
        <v>56</v>
      </c>
      <c r="FE32" s="49">
        <v>578</v>
      </c>
      <c r="FF32" s="146" t="s">
        <v>56</v>
      </c>
      <c r="FG32" s="49">
        <v>669</v>
      </c>
      <c r="FH32" s="146" t="s">
        <v>56</v>
      </c>
      <c r="FI32" s="49">
        <v>758</v>
      </c>
      <c r="FJ32" s="146" t="s">
        <v>56</v>
      </c>
      <c r="FK32" s="49">
        <v>849</v>
      </c>
      <c r="FL32" s="146" t="s">
        <v>56</v>
      </c>
      <c r="FM32" s="49">
        <v>941</v>
      </c>
      <c r="FN32" s="146" t="s">
        <v>70</v>
      </c>
      <c r="FO32" s="46">
        <v>36</v>
      </c>
      <c r="FP32" s="146" t="s">
        <v>57</v>
      </c>
      <c r="FQ32" s="49">
        <v>134</v>
      </c>
      <c r="FR32" s="146" t="s">
        <v>57</v>
      </c>
      <c r="FS32" s="49">
        <v>234</v>
      </c>
      <c r="FT32" s="146" t="s">
        <v>57</v>
      </c>
      <c r="FU32" s="49">
        <v>335</v>
      </c>
      <c r="FV32" s="146" t="s">
        <v>57</v>
      </c>
      <c r="FW32" s="49">
        <v>440</v>
      </c>
      <c r="FX32" s="146" t="s">
        <v>57</v>
      </c>
      <c r="FY32" s="49">
        <v>548</v>
      </c>
      <c r="FZ32" s="146" t="s">
        <v>57</v>
      </c>
      <c r="GA32" s="46">
        <v>658</v>
      </c>
      <c r="GB32" s="146" t="s">
        <v>57</v>
      </c>
      <c r="GC32" s="49">
        <v>772</v>
      </c>
      <c r="GD32" s="146" t="s">
        <v>57</v>
      </c>
      <c r="GE32" s="49">
        <v>888</v>
      </c>
      <c r="GF32" s="146"/>
      <c r="GG32" s="49">
        <v>0.99007999999999996</v>
      </c>
      <c r="GH32" s="146" t="s">
        <v>58</v>
      </c>
      <c r="GI32" s="49">
        <v>132</v>
      </c>
      <c r="GJ32" s="146" t="s">
        <v>58</v>
      </c>
      <c r="GK32" s="49">
        <v>261</v>
      </c>
      <c r="GL32" s="146" t="s">
        <v>58</v>
      </c>
      <c r="GM32" s="46">
        <v>396</v>
      </c>
      <c r="GN32" s="146" t="s">
        <v>58</v>
      </c>
      <c r="GO32" s="49">
        <v>534</v>
      </c>
      <c r="GP32" s="146" t="s">
        <v>58</v>
      </c>
      <c r="GQ32" s="49">
        <v>678</v>
      </c>
      <c r="GR32" s="146" t="s">
        <v>58</v>
      </c>
      <c r="GS32" s="49">
        <v>824</v>
      </c>
      <c r="GT32" s="146" t="s">
        <v>58</v>
      </c>
      <c r="GU32" s="49">
        <v>973</v>
      </c>
    </row>
    <row r="33" spans="1:203" ht="15" x14ac:dyDescent="0.25">
      <c r="A33" s="60">
        <v>9</v>
      </c>
      <c r="B33" s="119">
        <v>0.79</v>
      </c>
      <c r="C33" s="120">
        <v>864</v>
      </c>
      <c r="D33" s="124" t="s">
        <v>18</v>
      </c>
      <c r="E33" s="120">
        <v>373</v>
      </c>
      <c r="F33" s="124" t="s">
        <v>18</v>
      </c>
      <c r="G33" s="120">
        <v>842</v>
      </c>
      <c r="H33" s="129">
        <v>0.81</v>
      </c>
      <c r="I33" s="120">
        <v>282</v>
      </c>
      <c r="J33" s="128">
        <v>0.81</v>
      </c>
      <c r="K33" s="123">
        <v>698</v>
      </c>
      <c r="L33" s="130" t="s">
        <v>21</v>
      </c>
      <c r="M33" s="123">
        <v>94</v>
      </c>
      <c r="N33" s="128">
        <v>0.82</v>
      </c>
      <c r="O33" s="126">
        <v>476</v>
      </c>
      <c r="P33" s="128">
        <v>0.82</v>
      </c>
      <c r="Q33" s="127">
        <v>843</v>
      </c>
      <c r="R33" s="128">
        <v>0.83</v>
      </c>
      <c r="S33" s="126">
        <v>197</v>
      </c>
      <c r="T33" s="128">
        <v>0.83</v>
      </c>
      <c r="U33" s="127">
        <v>541</v>
      </c>
      <c r="V33" s="128">
        <v>0.83</v>
      </c>
      <c r="W33" s="126">
        <v>876</v>
      </c>
      <c r="X33" s="128">
        <v>0.84</v>
      </c>
      <c r="Y33" s="127">
        <v>202</v>
      </c>
      <c r="Z33" s="128">
        <v>0.84</v>
      </c>
      <c r="AA33" s="126">
        <v>521</v>
      </c>
      <c r="AB33" s="128">
        <v>0.84</v>
      </c>
      <c r="AC33" s="127">
        <v>833</v>
      </c>
      <c r="AD33" s="128">
        <v>0.85</v>
      </c>
      <c r="AE33" s="127">
        <v>138</v>
      </c>
      <c r="AF33" s="128">
        <v>0.85</v>
      </c>
      <c r="AG33" s="127">
        <v>438</v>
      </c>
      <c r="AH33" s="128">
        <v>0.85</v>
      </c>
      <c r="AI33" s="127">
        <v>733</v>
      </c>
      <c r="AJ33" s="48"/>
      <c r="AK33" s="49">
        <v>0.86023000000000005</v>
      </c>
      <c r="AL33" s="48">
        <v>0.86</v>
      </c>
      <c r="AM33" s="46">
        <v>307</v>
      </c>
      <c r="AN33" s="48">
        <v>0.86</v>
      </c>
      <c r="AO33" s="49">
        <v>588</v>
      </c>
      <c r="AP33" s="48">
        <v>0.86</v>
      </c>
      <c r="AQ33" s="49">
        <v>866</v>
      </c>
      <c r="AR33" s="48">
        <v>0.86</v>
      </c>
      <c r="AS33" s="49">
        <v>141</v>
      </c>
      <c r="AT33" s="48">
        <v>0.87</v>
      </c>
      <c r="AU33" s="49">
        <v>411</v>
      </c>
      <c r="AV33" s="48">
        <v>0.87</v>
      </c>
      <c r="AW33" s="49">
        <v>678</v>
      </c>
      <c r="AX33" s="48">
        <v>0.87</v>
      </c>
      <c r="AY33" s="46">
        <v>941</v>
      </c>
      <c r="AZ33" s="48">
        <v>0.88</v>
      </c>
      <c r="BA33" s="49">
        <v>202</v>
      </c>
      <c r="BB33" s="48">
        <v>0.88</v>
      </c>
      <c r="BC33" s="49">
        <v>460</v>
      </c>
      <c r="BD33" s="48">
        <v>0.88</v>
      </c>
      <c r="BE33" s="49">
        <v>716</v>
      </c>
      <c r="BF33" s="48">
        <v>0.88</v>
      </c>
      <c r="BG33" s="49">
        <v>968</v>
      </c>
      <c r="BH33" s="48">
        <v>0.89</v>
      </c>
      <c r="BI33" s="49">
        <v>217</v>
      </c>
      <c r="BJ33" s="48">
        <v>0.89</v>
      </c>
      <c r="BK33" s="46">
        <v>464</v>
      </c>
      <c r="BL33" s="48">
        <v>0.89</v>
      </c>
      <c r="BM33" s="49">
        <v>709</v>
      </c>
      <c r="BN33" s="48">
        <v>0.89</v>
      </c>
      <c r="BO33" s="49">
        <v>951</v>
      </c>
      <c r="BP33" s="146" t="s">
        <v>49</v>
      </c>
      <c r="BQ33" s="49">
        <v>190</v>
      </c>
      <c r="BR33" s="146" t="s">
        <v>49</v>
      </c>
      <c r="BS33" s="49">
        <v>427</v>
      </c>
      <c r="BT33" s="146" t="s">
        <v>49</v>
      </c>
      <c r="BU33" s="49">
        <v>662</v>
      </c>
      <c r="BV33" s="146" t="s">
        <v>49</v>
      </c>
      <c r="BW33" s="46">
        <v>894</v>
      </c>
      <c r="BX33" s="146" t="s">
        <v>50</v>
      </c>
      <c r="BY33" s="49">
        <v>125</v>
      </c>
      <c r="BZ33" s="146" t="s">
        <v>50</v>
      </c>
      <c r="CA33" s="49">
        <v>352</v>
      </c>
      <c r="CB33" s="146" t="s">
        <v>50</v>
      </c>
      <c r="CC33" s="49">
        <v>576</v>
      </c>
      <c r="CD33" s="146" t="s">
        <v>50</v>
      </c>
      <c r="CE33" s="49">
        <v>798</v>
      </c>
      <c r="CF33" s="49"/>
      <c r="CG33" s="49">
        <v>0.92015999999999998</v>
      </c>
      <c r="CH33" s="146" t="s">
        <v>51</v>
      </c>
      <c r="CI33" s="46">
        <v>232</v>
      </c>
      <c r="CJ33" s="146" t="s">
        <v>51</v>
      </c>
      <c r="CK33" s="49">
        <v>445</v>
      </c>
      <c r="CL33" s="146" t="s">
        <v>51</v>
      </c>
      <c r="CM33" s="49">
        <v>655</v>
      </c>
      <c r="CN33" s="146" t="s">
        <v>51</v>
      </c>
      <c r="CO33" s="49">
        <v>862</v>
      </c>
      <c r="CP33" s="49"/>
      <c r="CQ33" s="49">
        <v>0.93064999999999998</v>
      </c>
      <c r="CR33" s="146" t="s">
        <v>52</v>
      </c>
      <c r="CS33" s="49">
        <v>265</v>
      </c>
      <c r="CT33" s="146" t="s">
        <v>52</v>
      </c>
      <c r="CU33" s="46">
        <v>461</v>
      </c>
      <c r="CV33" s="146" t="s">
        <v>52</v>
      </c>
      <c r="CW33" s="49">
        <v>654</v>
      </c>
      <c r="CX33" s="146" t="s">
        <v>52</v>
      </c>
      <c r="CY33" s="49">
        <v>843</v>
      </c>
      <c r="CZ33" s="49"/>
      <c r="DA33" s="49">
        <v>0.94028</v>
      </c>
      <c r="DB33" s="146" t="s">
        <v>53</v>
      </c>
      <c r="DC33" s="49">
        <v>210</v>
      </c>
      <c r="DD33" s="146" t="s">
        <v>53</v>
      </c>
      <c r="DE33" s="49">
        <v>388</v>
      </c>
      <c r="DF33" s="146" t="s">
        <v>53</v>
      </c>
      <c r="DG33" s="46">
        <v>563</v>
      </c>
      <c r="DH33" s="146" t="s">
        <v>53</v>
      </c>
      <c r="DI33" s="49">
        <v>733</v>
      </c>
      <c r="DJ33" s="146" t="s">
        <v>53</v>
      </c>
      <c r="DK33" s="49">
        <v>898</v>
      </c>
      <c r="DL33" s="146"/>
      <c r="DM33" s="49">
        <v>0.95059000000000005</v>
      </c>
      <c r="DN33" s="146" t="s">
        <v>54</v>
      </c>
      <c r="DO33" s="49">
        <v>216</v>
      </c>
      <c r="DP33" s="146" t="s">
        <v>54</v>
      </c>
      <c r="DQ33" s="49">
        <v>368</v>
      </c>
      <c r="DR33" s="146" t="s">
        <v>54</v>
      </c>
      <c r="DS33" s="46">
        <v>515</v>
      </c>
      <c r="DT33" s="146" t="s">
        <v>54</v>
      </c>
      <c r="DU33" s="49">
        <v>660</v>
      </c>
      <c r="DV33" s="146" t="s">
        <v>54</v>
      </c>
      <c r="DW33" s="49">
        <v>799</v>
      </c>
      <c r="DX33" s="146" t="s">
        <v>54</v>
      </c>
      <c r="DY33" s="49">
        <v>935</v>
      </c>
      <c r="DZ33" s="146" t="s">
        <v>66</v>
      </c>
      <c r="EA33" s="49">
        <v>66</v>
      </c>
      <c r="EB33" s="146" t="s">
        <v>55</v>
      </c>
      <c r="EC33" s="49">
        <v>193</v>
      </c>
      <c r="ED33" s="146" t="s">
        <v>55</v>
      </c>
      <c r="EE33" s="46">
        <v>315</v>
      </c>
      <c r="EF33" s="146" t="s">
        <v>55</v>
      </c>
      <c r="EG33" s="49">
        <v>434</v>
      </c>
      <c r="EH33" s="146" t="s">
        <v>55</v>
      </c>
      <c r="EI33" s="49">
        <v>546</v>
      </c>
      <c r="EJ33" s="146" t="s">
        <v>55</v>
      </c>
      <c r="EK33" s="49">
        <v>654</v>
      </c>
      <c r="EL33" s="146" t="s">
        <v>55</v>
      </c>
      <c r="EM33" s="49">
        <v>758</v>
      </c>
      <c r="EN33" s="146" t="s">
        <v>55</v>
      </c>
      <c r="EO33" s="49">
        <v>859</v>
      </c>
      <c r="EP33" s="146" t="s">
        <v>55</v>
      </c>
      <c r="EQ33" s="54">
        <v>958</v>
      </c>
      <c r="ER33" s="146" t="s">
        <v>69</v>
      </c>
      <c r="ES33" s="49">
        <v>56</v>
      </c>
      <c r="ET33" s="146" t="s">
        <v>56</v>
      </c>
      <c r="EU33" s="49">
        <v>151</v>
      </c>
      <c r="EV33" s="146" t="s">
        <v>56</v>
      </c>
      <c r="EW33" s="49">
        <v>244</v>
      </c>
      <c r="EX33" s="146" t="s">
        <v>56</v>
      </c>
      <c r="EY33" s="49">
        <v>336</v>
      </c>
      <c r="EZ33" s="146" t="s">
        <v>56</v>
      </c>
      <c r="FA33" s="49">
        <v>427</v>
      </c>
      <c r="FB33" s="146" t="s">
        <v>56</v>
      </c>
      <c r="FC33" s="46">
        <v>516</v>
      </c>
      <c r="FD33" s="146" t="s">
        <v>56</v>
      </c>
      <c r="FE33" s="49">
        <v>605</v>
      </c>
      <c r="FF33" s="146" t="s">
        <v>56</v>
      </c>
      <c r="FG33" s="49">
        <v>693</v>
      </c>
      <c r="FH33" s="146" t="s">
        <v>56</v>
      </c>
      <c r="FI33" s="49">
        <v>781</v>
      </c>
      <c r="FJ33" s="146" t="s">
        <v>56</v>
      </c>
      <c r="FK33" s="49">
        <v>870</v>
      </c>
      <c r="FL33" s="146" t="s">
        <v>56</v>
      </c>
      <c r="FM33" s="49">
        <v>962</v>
      </c>
      <c r="FN33" s="146" t="s">
        <v>70</v>
      </c>
      <c r="FO33" s="46">
        <v>56</v>
      </c>
      <c r="FP33" s="146" t="s">
        <v>57</v>
      </c>
      <c r="FQ33" s="49">
        <v>152</v>
      </c>
      <c r="FR33" s="146" t="s">
        <v>57</v>
      </c>
      <c r="FS33" s="49">
        <v>250</v>
      </c>
      <c r="FT33" s="146" t="s">
        <v>57</v>
      </c>
      <c r="FU33" s="49">
        <v>351</v>
      </c>
      <c r="FV33" s="146" t="s">
        <v>57</v>
      </c>
      <c r="FW33" s="49">
        <v>454</v>
      </c>
      <c r="FX33" s="146" t="s">
        <v>57</v>
      </c>
      <c r="FY33" s="49">
        <v>560</v>
      </c>
      <c r="FZ33" s="146" t="s">
        <v>57</v>
      </c>
      <c r="GA33" s="46">
        <v>670</v>
      </c>
      <c r="GB33" s="146" t="s">
        <v>57</v>
      </c>
      <c r="GC33" s="49">
        <v>783</v>
      </c>
      <c r="GD33" s="146" t="s">
        <v>57</v>
      </c>
      <c r="GE33" s="49">
        <v>898</v>
      </c>
      <c r="GF33" s="146" t="s">
        <v>71</v>
      </c>
      <c r="GG33" s="49">
        <v>17</v>
      </c>
      <c r="GH33" s="146" t="s">
        <v>58</v>
      </c>
      <c r="GI33" s="49">
        <v>140</v>
      </c>
      <c r="GJ33" s="146" t="s">
        <v>58</v>
      </c>
      <c r="GK33" s="49">
        <v>269</v>
      </c>
      <c r="GL33" s="146" t="s">
        <v>58</v>
      </c>
      <c r="GM33" s="46">
        <v>404</v>
      </c>
      <c r="GN33" s="146" t="s">
        <v>58</v>
      </c>
      <c r="GO33" s="49">
        <v>542</v>
      </c>
      <c r="GP33" s="146" t="s">
        <v>58</v>
      </c>
      <c r="GQ33" s="49">
        <v>685</v>
      </c>
      <c r="GR33" s="146" t="s">
        <v>58</v>
      </c>
      <c r="GS33" s="49">
        <v>831</v>
      </c>
      <c r="GT33" s="146" t="s">
        <v>58</v>
      </c>
      <c r="GU33" s="49">
        <v>981</v>
      </c>
    </row>
    <row r="34" spans="1:203" ht="15.75" thickBot="1" x14ac:dyDescent="0.3">
      <c r="A34" s="60">
        <v>8</v>
      </c>
      <c r="B34" s="119">
        <v>0.79</v>
      </c>
      <c r="C34" s="120">
        <v>948</v>
      </c>
      <c r="D34" s="124" t="s">
        <v>18</v>
      </c>
      <c r="E34" s="120">
        <v>458</v>
      </c>
      <c r="F34" s="124" t="s">
        <v>18</v>
      </c>
      <c r="G34" s="120">
        <v>927</v>
      </c>
      <c r="H34" s="129">
        <v>0.81</v>
      </c>
      <c r="I34" s="120">
        <v>367</v>
      </c>
      <c r="J34" s="128">
        <v>0.81</v>
      </c>
      <c r="K34" s="123">
        <v>783</v>
      </c>
      <c r="L34" s="130" t="s">
        <v>19</v>
      </c>
      <c r="M34" s="123">
        <v>179</v>
      </c>
      <c r="N34" s="128">
        <v>0.82</v>
      </c>
      <c r="O34" s="131">
        <v>561</v>
      </c>
      <c r="P34" s="128">
        <v>0.82</v>
      </c>
      <c r="Q34" s="132">
        <v>928</v>
      </c>
      <c r="R34" s="128">
        <v>0.83</v>
      </c>
      <c r="S34" s="131">
        <v>282</v>
      </c>
      <c r="T34" s="128">
        <v>0.83</v>
      </c>
      <c r="U34" s="132">
        <v>626</v>
      </c>
      <c r="V34" s="128">
        <v>0.83</v>
      </c>
      <c r="W34" s="131">
        <v>961</v>
      </c>
      <c r="X34" s="128">
        <v>0.84</v>
      </c>
      <c r="Y34" s="132">
        <v>286</v>
      </c>
      <c r="Z34" s="128">
        <v>0.84</v>
      </c>
      <c r="AA34" s="131">
        <v>605</v>
      </c>
      <c r="AB34" s="128">
        <v>0.84</v>
      </c>
      <c r="AC34" s="132">
        <v>917</v>
      </c>
      <c r="AD34" s="128">
        <v>0.85</v>
      </c>
      <c r="AE34" s="132">
        <v>222</v>
      </c>
      <c r="AF34" s="128">
        <v>0.85</v>
      </c>
      <c r="AG34" s="132">
        <v>522</v>
      </c>
      <c r="AH34" s="128">
        <v>0.85</v>
      </c>
      <c r="AI34" s="132">
        <v>817</v>
      </c>
      <c r="AJ34" s="57" t="s">
        <v>67</v>
      </c>
      <c r="AK34" s="150">
        <v>107</v>
      </c>
      <c r="AL34" s="48">
        <v>0.86</v>
      </c>
      <c r="AM34" s="47">
        <v>391</v>
      </c>
      <c r="AN34" s="48">
        <v>0.86</v>
      </c>
      <c r="AO34" s="50">
        <v>672</v>
      </c>
      <c r="AP34" s="48">
        <v>0.86</v>
      </c>
      <c r="AQ34" s="50">
        <v>950</v>
      </c>
      <c r="AR34" s="48">
        <v>0.86</v>
      </c>
      <c r="AS34" s="50">
        <v>224</v>
      </c>
      <c r="AT34" s="48">
        <v>0.87</v>
      </c>
      <c r="AU34" s="50">
        <v>494</v>
      </c>
      <c r="AV34" s="57" t="s">
        <v>68</v>
      </c>
      <c r="AW34" s="50">
        <v>761</v>
      </c>
      <c r="AX34" s="48"/>
      <c r="AY34" s="47">
        <v>0.88024000000000002</v>
      </c>
      <c r="AZ34" s="48">
        <v>0.88</v>
      </c>
      <c r="BA34" s="50">
        <v>285</v>
      </c>
      <c r="BB34" s="48">
        <v>0.88</v>
      </c>
      <c r="BC34" s="50">
        <v>543</v>
      </c>
      <c r="BD34" s="48">
        <v>0.88</v>
      </c>
      <c r="BE34" s="50">
        <v>798</v>
      </c>
      <c r="BF34" s="48"/>
      <c r="BG34" s="50">
        <v>0.89049999999999996</v>
      </c>
      <c r="BH34" s="48">
        <v>0.89</v>
      </c>
      <c r="BI34" s="50">
        <v>299</v>
      </c>
      <c r="BJ34" s="48">
        <v>0.89</v>
      </c>
      <c r="BK34" s="47">
        <v>546</v>
      </c>
      <c r="BL34" s="48">
        <v>0.89</v>
      </c>
      <c r="BM34" s="50">
        <v>790</v>
      </c>
      <c r="BN34" s="50"/>
      <c r="BO34" s="50">
        <v>0.90032000000000001</v>
      </c>
      <c r="BP34" s="146" t="s">
        <v>49</v>
      </c>
      <c r="BQ34" s="50">
        <v>271</v>
      </c>
      <c r="BR34" s="146" t="s">
        <v>49</v>
      </c>
      <c r="BS34" s="50">
        <v>509</v>
      </c>
      <c r="BT34" s="146" t="s">
        <v>49</v>
      </c>
      <c r="BU34" s="50">
        <v>743</v>
      </c>
      <c r="BV34" s="146" t="s">
        <v>49</v>
      </c>
      <c r="BW34" s="47">
        <v>975</v>
      </c>
      <c r="BX34" s="146" t="s">
        <v>50</v>
      </c>
      <c r="BY34" s="50">
        <v>205</v>
      </c>
      <c r="BZ34" s="146" t="s">
        <v>50</v>
      </c>
      <c r="CA34" s="50">
        <v>432</v>
      </c>
      <c r="CB34" s="146" t="s">
        <v>50</v>
      </c>
      <c r="CC34" s="50">
        <v>656</v>
      </c>
      <c r="CD34" s="146" t="s">
        <v>50</v>
      </c>
      <c r="CE34" s="50">
        <v>877</v>
      </c>
      <c r="CF34" s="146" t="s">
        <v>62</v>
      </c>
      <c r="CG34" s="50">
        <v>94</v>
      </c>
      <c r="CH34" s="146" t="s">
        <v>51</v>
      </c>
      <c r="CI34" s="47">
        <v>309</v>
      </c>
      <c r="CJ34" s="146" t="s">
        <v>51</v>
      </c>
      <c r="CK34" s="50">
        <v>521</v>
      </c>
      <c r="CL34" s="146" t="s">
        <v>51</v>
      </c>
      <c r="CM34" s="50">
        <v>731</v>
      </c>
      <c r="CN34" s="146" t="s">
        <v>51</v>
      </c>
      <c r="CO34" s="50">
        <v>938</v>
      </c>
      <c r="CP34" s="146" t="s">
        <v>52</v>
      </c>
      <c r="CQ34" s="50">
        <v>141</v>
      </c>
      <c r="CR34" s="146" t="s">
        <v>52</v>
      </c>
      <c r="CS34" s="50">
        <v>340</v>
      </c>
      <c r="CT34" s="146" t="s">
        <v>52</v>
      </c>
      <c r="CU34" s="47">
        <v>535</v>
      </c>
      <c r="CV34" s="146" t="s">
        <v>52</v>
      </c>
      <c r="CW34" s="50">
        <v>727</v>
      </c>
      <c r="CX34" s="146" t="s">
        <v>52</v>
      </c>
      <c r="CY34" s="50">
        <v>915</v>
      </c>
      <c r="CZ34" s="146" t="s">
        <v>53</v>
      </c>
      <c r="DA34" s="50">
        <v>100</v>
      </c>
      <c r="DB34" s="146" t="s">
        <v>53</v>
      </c>
      <c r="DC34" s="50">
        <v>281</v>
      </c>
      <c r="DD34" s="146" t="s">
        <v>53</v>
      </c>
      <c r="DE34" s="50">
        <v>458</v>
      </c>
      <c r="DF34" s="146" t="s">
        <v>53</v>
      </c>
      <c r="DG34" s="47">
        <v>632</v>
      </c>
      <c r="DH34" s="146" t="s">
        <v>53</v>
      </c>
      <c r="DI34" s="50">
        <v>801</v>
      </c>
      <c r="DJ34" s="146" t="s">
        <v>53</v>
      </c>
      <c r="DK34" s="50">
        <v>965</v>
      </c>
      <c r="DL34" s="146" t="s">
        <v>54</v>
      </c>
      <c r="DM34" s="50">
        <v>125</v>
      </c>
      <c r="DN34" s="146" t="s">
        <v>54</v>
      </c>
      <c r="DO34" s="50">
        <v>280</v>
      </c>
      <c r="DP34" s="146" t="s">
        <v>54</v>
      </c>
      <c r="DQ34" s="50">
        <v>431</v>
      </c>
      <c r="DR34" s="146" t="s">
        <v>54</v>
      </c>
      <c r="DS34" s="47">
        <v>578</v>
      </c>
      <c r="DT34" s="146" t="s">
        <v>54</v>
      </c>
      <c r="DU34" s="50">
        <v>719</v>
      </c>
      <c r="DV34" s="146" t="s">
        <v>54</v>
      </c>
      <c r="DW34" s="50">
        <v>858</v>
      </c>
      <c r="DX34" s="146" t="s">
        <v>54</v>
      </c>
      <c r="DY34" s="50">
        <v>992</v>
      </c>
      <c r="DZ34" s="146" t="s">
        <v>55</v>
      </c>
      <c r="EA34" s="50">
        <v>122</v>
      </c>
      <c r="EB34" s="146" t="s">
        <v>55</v>
      </c>
      <c r="EC34" s="50">
        <v>248</v>
      </c>
      <c r="ED34" s="146" t="s">
        <v>55</v>
      </c>
      <c r="EE34" s="47">
        <v>368</v>
      </c>
      <c r="EF34" s="146" t="s">
        <v>55</v>
      </c>
      <c r="EG34" s="50">
        <v>483</v>
      </c>
      <c r="EH34" s="146" t="s">
        <v>55</v>
      </c>
      <c r="EI34" s="50">
        <v>594</v>
      </c>
      <c r="EJ34" s="146" t="s">
        <v>55</v>
      </c>
      <c r="EK34" s="50">
        <v>700</v>
      </c>
      <c r="EL34" s="146" t="s">
        <v>55</v>
      </c>
      <c r="EM34" s="50">
        <v>802</v>
      </c>
      <c r="EN34" s="146" t="s">
        <v>55</v>
      </c>
      <c r="EO34" s="50">
        <v>902</v>
      </c>
      <c r="EP34" s="146" t="s">
        <v>55</v>
      </c>
      <c r="EQ34" s="59">
        <v>999</v>
      </c>
      <c r="ER34" s="146" t="s">
        <v>69</v>
      </c>
      <c r="ES34" s="50">
        <v>94</v>
      </c>
      <c r="ET34" s="146" t="s">
        <v>56</v>
      </c>
      <c r="EU34" s="50">
        <v>187</v>
      </c>
      <c r="EV34" s="146" t="s">
        <v>56</v>
      </c>
      <c r="EW34" s="50">
        <v>278</v>
      </c>
      <c r="EX34" s="146" t="s">
        <v>56</v>
      </c>
      <c r="EY34" s="50">
        <v>367</v>
      </c>
      <c r="EZ34" s="146" t="s">
        <v>56</v>
      </c>
      <c r="FA34" s="50">
        <v>456</v>
      </c>
      <c r="FB34" s="146" t="s">
        <v>56</v>
      </c>
      <c r="FC34" s="47">
        <v>543</v>
      </c>
      <c r="FD34" s="146" t="s">
        <v>56</v>
      </c>
      <c r="FE34" s="50">
        <v>630</v>
      </c>
      <c r="FF34" s="146" t="s">
        <v>56</v>
      </c>
      <c r="FG34" s="50">
        <v>717</v>
      </c>
      <c r="FH34" s="146" t="s">
        <v>56</v>
      </c>
      <c r="FI34" s="50">
        <v>803</v>
      </c>
      <c r="FJ34" s="146" t="s">
        <v>56</v>
      </c>
      <c r="FK34" s="50">
        <v>890</v>
      </c>
      <c r="FL34" s="146" t="s">
        <v>56</v>
      </c>
      <c r="FM34" s="50">
        <v>980</v>
      </c>
      <c r="FN34" s="146" t="s">
        <v>70</v>
      </c>
      <c r="FO34" s="47">
        <v>73</v>
      </c>
      <c r="FP34" s="146" t="s">
        <v>57</v>
      </c>
      <c r="FQ34" s="50">
        <v>168</v>
      </c>
      <c r="FR34" s="146" t="s">
        <v>57</v>
      </c>
      <c r="FS34" s="50">
        <v>265</v>
      </c>
      <c r="FT34" s="146" t="s">
        <v>57</v>
      </c>
      <c r="FU34" s="50">
        <v>365</v>
      </c>
      <c r="FV34" s="146" t="s">
        <v>57</v>
      </c>
      <c r="FW34" s="50">
        <v>467</v>
      </c>
      <c r="FX34" s="146" t="s">
        <v>57</v>
      </c>
      <c r="FY34" s="50">
        <v>572</v>
      </c>
      <c r="FZ34" s="146" t="s">
        <v>57</v>
      </c>
      <c r="GA34" s="47">
        <v>681</v>
      </c>
      <c r="GB34" s="146" t="s">
        <v>57</v>
      </c>
      <c r="GC34" s="50">
        <v>793</v>
      </c>
      <c r="GD34" s="146" t="s">
        <v>57</v>
      </c>
      <c r="GE34" s="50">
        <v>907</v>
      </c>
      <c r="GF34" s="146" t="s">
        <v>71</v>
      </c>
      <c r="GG34" s="50">
        <v>26</v>
      </c>
      <c r="GH34" s="146" t="s">
        <v>58</v>
      </c>
      <c r="GI34" s="50">
        <v>148</v>
      </c>
      <c r="GJ34" s="146" t="s">
        <v>58</v>
      </c>
      <c r="GK34" s="50">
        <v>276</v>
      </c>
      <c r="GL34" s="146" t="s">
        <v>58</v>
      </c>
      <c r="GM34" s="47">
        <v>411</v>
      </c>
      <c r="GN34" s="146" t="s">
        <v>58</v>
      </c>
      <c r="GO34" s="50">
        <v>549</v>
      </c>
      <c r="GP34" s="146" t="s">
        <v>58</v>
      </c>
      <c r="GQ34" s="50">
        <v>692</v>
      </c>
      <c r="GR34" s="146" t="s">
        <v>58</v>
      </c>
      <c r="GS34" s="50">
        <v>838</v>
      </c>
      <c r="GT34" s="146" t="s">
        <v>58</v>
      </c>
      <c r="GU34" s="50">
        <v>988</v>
      </c>
    </row>
    <row r="35" spans="1:203" ht="15" x14ac:dyDescent="0.25">
      <c r="A35" s="60">
        <v>8</v>
      </c>
      <c r="D35" s="57"/>
      <c r="H35" s="58"/>
      <c r="BJ35" s="48"/>
      <c r="BL35" s="48"/>
      <c r="BX35" s="146"/>
      <c r="BZ35" s="146"/>
      <c r="CB35" s="146"/>
      <c r="CD35" s="146"/>
      <c r="CF35" s="146"/>
      <c r="CH35" s="146"/>
      <c r="CJ35" s="146"/>
      <c r="CL35" s="146"/>
      <c r="CP35" s="146"/>
      <c r="CR35" s="146"/>
      <c r="CZ35" s="146"/>
      <c r="DB35" s="146"/>
      <c r="DD35" s="146"/>
      <c r="DF35" s="146"/>
      <c r="DH35" s="146"/>
      <c r="DJ35" s="146"/>
      <c r="DP35" s="146"/>
      <c r="DR35" s="146"/>
      <c r="DT35" s="146"/>
      <c r="DV35" s="146"/>
      <c r="DZ35" s="146"/>
      <c r="EB35" s="146"/>
      <c r="ED35" s="146"/>
      <c r="EF35" s="146"/>
      <c r="EJ35" s="146"/>
      <c r="EL35" s="146"/>
      <c r="EN35" s="146"/>
    </row>
    <row r="36" spans="1:203" ht="15" x14ac:dyDescent="0.25">
      <c r="A36" s="60">
        <v>8</v>
      </c>
      <c r="D36" s="57"/>
      <c r="H36" s="58"/>
      <c r="BJ36" s="48"/>
      <c r="BL36" s="48"/>
      <c r="BX36" s="146"/>
      <c r="BZ36" s="146"/>
      <c r="CB36" s="146"/>
      <c r="CF36" s="146"/>
      <c r="CH36" s="146"/>
      <c r="CJ36" s="146"/>
      <c r="CL36" s="146"/>
      <c r="CP36" s="146"/>
      <c r="CZ36" s="146"/>
      <c r="DB36" s="146"/>
      <c r="DD36" s="146"/>
      <c r="DF36" s="146"/>
      <c r="DH36" s="146"/>
      <c r="DP36" s="146"/>
      <c r="DR36" s="146"/>
      <c r="DT36" s="146"/>
      <c r="DV36" s="146"/>
      <c r="DZ36" s="146"/>
      <c r="EB36" s="146"/>
      <c r="ED36" s="146"/>
      <c r="EF36" s="146"/>
      <c r="EJ36" s="146"/>
      <c r="EL36" s="146"/>
    </row>
    <row r="37" spans="1:203" x14ac:dyDescent="0.25">
      <c r="D37" s="57"/>
      <c r="BJ37" s="48"/>
      <c r="BX37" s="146"/>
      <c r="BZ37" s="146"/>
      <c r="CB37" s="146"/>
      <c r="CF37" s="146"/>
      <c r="CH37" s="146"/>
      <c r="CJ37" s="146"/>
      <c r="CL37" s="146"/>
      <c r="CZ37" s="146"/>
      <c r="DB37" s="146"/>
      <c r="DD37" s="146"/>
      <c r="DF37" s="146"/>
      <c r="DH37" s="146"/>
      <c r="DP37" s="146"/>
      <c r="DR37" s="146"/>
      <c r="DT37" s="146"/>
      <c r="DV37" s="146"/>
      <c r="DZ37" s="146"/>
      <c r="EB37" s="146"/>
      <c r="ED37" s="146"/>
      <c r="EJ37" s="146"/>
      <c r="EL37" s="146"/>
    </row>
    <row r="38" spans="1:203" x14ac:dyDescent="0.25">
      <c r="A38" s="63">
        <f>43-РАСЧЕТЫ!C3</f>
        <v>43</v>
      </c>
      <c r="D38" s="57"/>
      <c r="BJ38" s="48"/>
      <c r="BX38" s="146"/>
      <c r="BZ38" s="146"/>
      <c r="CF38" s="146"/>
      <c r="CH38" s="146"/>
      <c r="CJ38" s="146"/>
      <c r="CZ38" s="146"/>
      <c r="DB38" s="146"/>
      <c r="DD38" s="146"/>
      <c r="DF38" s="146"/>
      <c r="DP38" s="146"/>
      <c r="DR38" s="146"/>
      <c r="DT38" s="146"/>
      <c r="DZ38" s="146"/>
      <c r="EB38" s="146"/>
      <c r="ED38" s="146"/>
      <c r="EJ38" s="146"/>
    </row>
    <row r="39" spans="1:203" x14ac:dyDescent="0.25">
      <c r="A39" s="64" t="e">
        <f ca="1">2+MATCH(РАСЧЕТЫ!C5,INDIRECT(A40):INDIRECT(A41), 1)</f>
        <v>#N/A</v>
      </c>
      <c r="D39" s="57"/>
      <c r="BJ39" s="48"/>
      <c r="BX39" s="146"/>
      <c r="BZ39" s="146"/>
      <c r="CF39" s="146"/>
      <c r="CH39" s="146"/>
      <c r="CJ39" s="146"/>
      <c r="CZ39" s="146"/>
      <c r="DB39" s="146"/>
      <c r="DD39" s="146"/>
      <c r="DF39" s="146"/>
      <c r="DP39" s="146"/>
      <c r="DR39" s="146"/>
      <c r="DT39" s="146"/>
      <c r="DZ39" s="146"/>
      <c r="EB39" s="146"/>
      <c r="ED39" s="146"/>
      <c r="EJ39" s="146"/>
    </row>
    <row r="40" spans="1:203" ht="15" x14ac:dyDescent="0.25">
      <c r="A40" s="68" t="str">
        <f>ADDRESS(A38,2)</f>
        <v>$B$43</v>
      </c>
      <c r="BX40" s="146"/>
      <c r="BZ40" s="146"/>
      <c r="CF40" s="146"/>
      <c r="CH40" s="146"/>
      <c r="CJ40" s="146"/>
      <c r="CZ40" s="146"/>
      <c r="DB40" s="146"/>
      <c r="DD40" s="146"/>
      <c r="DF40" s="146"/>
      <c r="DP40" s="146"/>
      <c r="DR40" s="146"/>
      <c r="DZ40" s="146"/>
      <c r="EB40" s="146"/>
      <c r="EJ40" s="146"/>
    </row>
    <row r="41" spans="1:203" ht="15" x14ac:dyDescent="0.25">
      <c r="A41" s="68" t="str">
        <f>ADDRESS(A38,13)</f>
        <v>$M$43</v>
      </c>
      <c r="BX41" s="146"/>
      <c r="CF41" s="146"/>
      <c r="CH41" s="146"/>
      <c r="CZ41" s="146"/>
      <c r="DB41" s="146"/>
      <c r="DD41" s="146"/>
      <c r="DP41" s="146"/>
      <c r="DR41" s="146"/>
      <c r="DZ41" s="146"/>
      <c r="EB41" s="146"/>
    </row>
    <row r="42" spans="1:203" x14ac:dyDescent="0.25">
      <c r="A42" s="67" t="e">
        <f ca="1">INDIRECT(ADDRESS(2,A39))</f>
        <v>#N/A</v>
      </c>
      <c r="BX42" s="146"/>
      <c r="CF42" s="146"/>
      <c r="CH42" s="146"/>
      <c r="CZ42" s="146"/>
      <c r="DB42" s="146"/>
      <c r="DD42" s="146"/>
      <c r="DP42" s="146"/>
      <c r="DZ42" s="146"/>
    </row>
    <row r="43" spans="1:203" x14ac:dyDescent="0.25">
      <c r="BX43" s="146"/>
      <c r="CF43" s="146"/>
      <c r="CH43" s="146"/>
      <c r="CZ43" s="146"/>
      <c r="DB43" s="146"/>
      <c r="DP43" s="146"/>
      <c r="DZ43" s="146"/>
    </row>
    <row r="44" spans="1:203" x14ac:dyDescent="0.25">
      <c r="A44" s="51" t="s">
        <v>38</v>
      </c>
      <c r="CF44" s="146"/>
      <c r="CZ44" s="146"/>
      <c r="DB44" s="146"/>
      <c r="DP44" s="146"/>
    </row>
    <row r="45" spans="1:203" x14ac:dyDescent="0.25">
      <c r="A45" s="109" t="s">
        <v>39</v>
      </c>
      <c r="CF45" s="146"/>
      <c r="CZ45" s="146"/>
      <c r="DB45" s="146"/>
    </row>
    <row r="46" spans="1:203" x14ac:dyDescent="0.25">
      <c r="A46" s="109"/>
      <c r="CZ46" s="146"/>
    </row>
    <row r="47" spans="1:203" x14ac:dyDescent="0.25">
      <c r="A47" s="109"/>
      <c r="CZ47" s="146"/>
    </row>
    <row r="48" spans="1:203" x14ac:dyDescent="0.25">
      <c r="A48" s="109"/>
    </row>
    <row r="49" spans="1:1" x14ac:dyDescent="0.25">
      <c r="A49" s="110"/>
    </row>
    <row r="50" spans="1:1" x14ac:dyDescent="0.25">
      <c r="A50" s="110"/>
    </row>
    <row r="51" spans="1:1" x14ac:dyDescent="0.25">
      <c r="A51" s="110"/>
    </row>
    <row r="52" spans="1:1" x14ac:dyDescent="0.25">
      <c r="A52" s="110"/>
    </row>
    <row r="53" spans="1:1" x14ac:dyDescent="0.25">
      <c r="A53" s="110"/>
    </row>
    <row r="54" spans="1:1" x14ac:dyDescent="0.25">
      <c r="A54" s="110"/>
    </row>
    <row r="55" spans="1:1" x14ac:dyDescent="0.25">
      <c r="A55" s="109"/>
    </row>
    <row r="56" spans="1:1" x14ac:dyDescent="0.25">
      <c r="A56" s="109"/>
    </row>
    <row r="57" spans="1:1" x14ac:dyDescent="0.25">
      <c r="A57" s="109"/>
    </row>
    <row r="58" spans="1:1" x14ac:dyDescent="0.25">
      <c r="A58" s="109"/>
    </row>
    <row r="59" spans="1:1" x14ac:dyDescent="0.25">
      <c r="A59" s="109"/>
    </row>
    <row r="60" spans="1:1" x14ac:dyDescent="0.25">
      <c r="A60" s="109"/>
    </row>
    <row r="61" spans="1:1" x14ac:dyDescent="0.25">
      <c r="A61" s="109"/>
    </row>
    <row r="62" spans="1:1" x14ac:dyDescent="0.25">
      <c r="A62" s="109"/>
    </row>
    <row r="63" spans="1:1" x14ac:dyDescent="0.25">
      <c r="A63" s="109"/>
    </row>
    <row r="64" spans="1:1" x14ac:dyDescent="0.25">
      <c r="A64" s="109"/>
    </row>
    <row r="65" spans="1:1" x14ac:dyDescent="0.25">
      <c r="A65" s="109"/>
    </row>
    <row r="66" spans="1:1" x14ac:dyDescent="0.25">
      <c r="A66" s="109"/>
    </row>
    <row r="67" spans="1:1" x14ac:dyDescent="0.25">
      <c r="A67" s="109"/>
    </row>
    <row r="68" spans="1:1" x14ac:dyDescent="0.25">
      <c r="A68" s="109"/>
    </row>
    <row r="69" spans="1:1" x14ac:dyDescent="0.25">
      <c r="A69" s="109"/>
    </row>
    <row r="70" spans="1:1" x14ac:dyDescent="0.25">
      <c r="A70" s="109"/>
    </row>
    <row r="71" spans="1:1" x14ac:dyDescent="0.25">
      <c r="A71" s="109"/>
    </row>
    <row r="72" spans="1:1" x14ac:dyDescent="0.25">
      <c r="A72" s="109"/>
    </row>
    <row r="73" spans="1:1" x14ac:dyDescent="0.25">
      <c r="A73" s="109"/>
    </row>
    <row r="74" spans="1:1" x14ac:dyDescent="0.25">
      <c r="A74" s="109"/>
    </row>
    <row r="75" spans="1:1" x14ac:dyDescent="0.25">
      <c r="A75" s="109"/>
    </row>
    <row r="76" spans="1:1" x14ac:dyDescent="0.25">
      <c r="A76" s="109"/>
    </row>
    <row r="77" spans="1:1" x14ac:dyDescent="0.25">
      <c r="A77" s="109"/>
    </row>
    <row r="78" spans="1:1" x14ac:dyDescent="0.25">
      <c r="A78" s="109"/>
    </row>
    <row r="79" spans="1:1" x14ac:dyDescent="0.25">
      <c r="A79" s="109"/>
    </row>
    <row r="80" spans="1:1" x14ac:dyDescent="0.25">
      <c r="A80" s="109"/>
    </row>
    <row r="81" spans="1:1" x14ac:dyDescent="0.25">
      <c r="A81" s="109"/>
    </row>
    <row r="82" spans="1:1" x14ac:dyDescent="0.25">
      <c r="A82" s="109"/>
    </row>
    <row r="83" spans="1:1" x14ac:dyDescent="0.25">
      <c r="A83" s="109"/>
    </row>
    <row r="84" spans="1:1" x14ac:dyDescent="0.25">
      <c r="A84" s="109"/>
    </row>
    <row r="85" spans="1:1" x14ac:dyDescent="0.25">
      <c r="A85" s="109"/>
    </row>
    <row r="86" spans="1:1" x14ac:dyDescent="0.25">
      <c r="A86" s="109"/>
    </row>
    <row r="87" spans="1:1" x14ac:dyDescent="0.25">
      <c r="A87" s="109"/>
    </row>
    <row r="88" spans="1:1" x14ac:dyDescent="0.25">
      <c r="A88" s="109"/>
    </row>
    <row r="89" spans="1:1" x14ac:dyDescent="0.25">
      <c r="A89" s="109"/>
    </row>
    <row r="90" spans="1:1" x14ac:dyDescent="0.25">
      <c r="A90" s="109"/>
    </row>
    <row r="91" spans="1:1" x14ac:dyDescent="0.25">
      <c r="A91" s="109"/>
    </row>
    <row r="92" spans="1:1" x14ac:dyDescent="0.25">
      <c r="A92" s="109"/>
    </row>
    <row r="93" spans="1:1" x14ac:dyDescent="0.25">
      <c r="A93" s="109"/>
    </row>
    <row r="94" spans="1:1" x14ac:dyDescent="0.25">
      <c r="A94" s="109"/>
    </row>
    <row r="95" spans="1:1" x14ac:dyDescent="0.25">
      <c r="A95" s="109"/>
    </row>
    <row r="96" spans="1:1" x14ac:dyDescent="0.25">
      <c r="A96" s="109"/>
    </row>
    <row r="97" spans="1:1" x14ac:dyDescent="0.25">
      <c r="A97" s="109"/>
    </row>
    <row r="98" spans="1:1" x14ac:dyDescent="0.25">
      <c r="A98" s="109"/>
    </row>
    <row r="99" spans="1:1" x14ac:dyDescent="0.25">
      <c r="A99" s="109"/>
    </row>
    <row r="100" spans="1:1" x14ac:dyDescent="0.25">
      <c r="A100" s="109"/>
    </row>
    <row r="101" spans="1:1" x14ac:dyDescent="0.25">
      <c r="A101" s="109"/>
    </row>
    <row r="102" spans="1:1" x14ac:dyDescent="0.25">
      <c r="A102" s="109"/>
    </row>
    <row r="103" spans="1:1" x14ac:dyDescent="0.25">
      <c r="A103" s="109"/>
    </row>
    <row r="104" spans="1:1" x14ac:dyDescent="0.25">
      <c r="A104" s="109"/>
    </row>
    <row r="105" spans="1:1" x14ac:dyDescent="0.25">
      <c r="A105" s="109"/>
    </row>
    <row r="106" spans="1:1" x14ac:dyDescent="0.25">
      <c r="A106" s="109"/>
    </row>
    <row r="107" spans="1:1" x14ac:dyDescent="0.25">
      <c r="A107" s="109"/>
    </row>
    <row r="108" spans="1:1" x14ac:dyDescent="0.25">
      <c r="A108" s="109"/>
    </row>
    <row r="109" spans="1:1" x14ac:dyDescent="0.25">
      <c r="A109" s="109"/>
    </row>
    <row r="110" spans="1:1" x14ac:dyDescent="0.25">
      <c r="A110" s="109"/>
    </row>
    <row r="111" spans="1:1" x14ac:dyDescent="0.25">
      <c r="A111" s="109"/>
    </row>
    <row r="112" spans="1:1" x14ac:dyDescent="0.25">
      <c r="A112" s="109"/>
    </row>
    <row r="113" spans="1:1" x14ac:dyDescent="0.25">
      <c r="A113" s="109"/>
    </row>
    <row r="114" spans="1:1" x14ac:dyDescent="0.25">
      <c r="A114" s="109"/>
    </row>
    <row r="115" spans="1:1" x14ac:dyDescent="0.25">
      <c r="A115" s="109"/>
    </row>
    <row r="116" spans="1:1" x14ac:dyDescent="0.25">
      <c r="A116" s="109"/>
    </row>
    <row r="117" spans="1:1" x14ac:dyDescent="0.25">
      <c r="A117" s="109"/>
    </row>
    <row r="118" spans="1:1" x14ac:dyDescent="0.25">
      <c r="A118" s="109"/>
    </row>
    <row r="119" spans="1:1" x14ac:dyDescent="0.25">
      <c r="A119" s="109"/>
    </row>
    <row r="120" spans="1:1" x14ac:dyDescent="0.25">
      <c r="A120" s="109"/>
    </row>
    <row r="121" spans="1:1" x14ac:dyDescent="0.25">
      <c r="A121" s="109"/>
    </row>
    <row r="122" spans="1:1" x14ac:dyDescent="0.25">
      <c r="A122" s="109"/>
    </row>
    <row r="123" spans="1:1" x14ac:dyDescent="0.25">
      <c r="A123" s="109"/>
    </row>
    <row r="124" spans="1:1" x14ac:dyDescent="0.25">
      <c r="A124" s="109"/>
    </row>
    <row r="125" spans="1:1" x14ac:dyDescent="0.25">
      <c r="A125" s="109"/>
    </row>
    <row r="126" spans="1:1" x14ac:dyDescent="0.25">
      <c r="A126" s="109"/>
    </row>
    <row r="127" spans="1:1" x14ac:dyDescent="0.25">
      <c r="A127" s="109"/>
    </row>
    <row r="128" spans="1:1" x14ac:dyDescent="0.25">
      <c r="A128" s="109"/>
    </row>
    <row r="129" spans="1:1" x14ac:dyDescent="0.25">
      <c r="A129" s="109"/>
    </row>
    <row r="130" spans="1:1" x14ac:dyDescent="0.25">
      <c r="A130" s="109"/>
    </row>
    <row r="131" spans="1:1" x14ac:dyDescent="0.25">
      <c r="A131" s="109"/>
    </row>
    <row r="132" spans="1:1" x14ac:dyDescent="0.25">
      <c r="A132" s="109"/>
    </row>
    <row r="133" spans="1:1" x14ac:dyDescent="0.25">
      <c r="A133" s="109"/>
    </row>
    <row r="134" spans="1:1" x14ac:dyDescent="0.25">
      <c r="A134" s="109"/>
    </row>
    <row r="135" spans="1:1" x14ac:dyDescent="0.25">
      <c r="A135" s="109"/>
    </row>
    <row r="136" spans="1:1" x14ac:dyDescent="0.25">
      <c r="A136" s="109"/>
    </row>
    <row r="137" spans="1:1" x14ac:dyDescent="0.25">
      <c r="A137" s="109"/>
    </row>
    <row r="138" spans="1:1" x14ac:dyDescent="0.25">
      <c r="A138" s="109"/>
    </row>
    <row r="139" spans="1:1" x14ac:dyDescent="0.25">
      <c r="A139" s="109"/>
    </row>
    <row r="140" spans="1:1" x14ac:dyDescent="0.25">
      <c r="A140" s="109"/>
    </row>
    <row r="141" spans="1:1" x14ac:dyDescent="0.25">
      <c r="A141" s="109"/>
    </row>
    <row r="142" spans="1:1" x14ac:dyDescent="0.25">
      <c r="A142" s="109"/>
    </row>
    <row r="143" spans="1:1" x14ac:dyDescent="0.25">
      <c r="A143" s="109"/>
    </row>
    <row r="144" spans="1:1" x14ac:dyDescent="0.25">
      <c r="A144" s="109"/>
    </row>
    <row r="145" spans="1:1" x14ac:dyDescent="0.25">
      <c r="A145" s="109"/>
    </row>
    <row r="146" spans="1:1" x14ac:dyDescent="0.25">
      <c r="A146" s="109"/>
    </row>
    <row r="147" spans="1:1" x14ac:dyDescent="0.25">
      <c r="A147" s="109"/>
    </row>
    <row r="148" spans="1:1" x14ac:dyDescent="0.25">
      <c r="A148" s="109"/>
    </row>
    <row r="149" spans="1:1" x14ac:dyDescent="0.25">
      <c r="A149" s="109"/>
    </row>
    <row r="150" spans="1:1" x14ac:dyDescent="0.25">
      <c r="A150" s="109"/>
    </row>
    <row r="151" spans="1:1" x14ac:dyDescent="0.25">
      <c r="A151" s="109"/>
    </row>
    <row r="152" spans="1:1" x14ac:dyDescent="0.25">
      <c r="A152" s="109"/>
    </row>
    <row r="153" spans="1:1" x14ac:dyDescent="0.25">
      <c r="A153" s="109"/>
    </row>
    <row r="154" spans="1:1" x14ac:dyDescent="0.25">
      <c r="A154" s="109"/>
    </row>
    <row r="155" spans="1:1" x14ac:dyDescent="0.25">
      <c r="A155" s="109"/>
    </row>
    <row r="156" spans="1:1" x14ac:dyDescent="0.25">
      <c r="A156" s="109"/>
    </row>
    <row r="157" spans="1:1" x14ac:dyDescent="0.25">
      <c r="A157" s="109"/>
    </row>
    <row r="158" spans="1:1" x14ac:dyDescent="0.25">
      <c r="A158" s="109"/>
    </row>
    <row r="159" spans="1:1" x14ac:dyDescent="0.25">
      <c r="A159" s="109"/>
    </row>
    <row r="160" spans="1:1" x14ac:dyDescent="0.25">
      <c r="A160" s="109"/>
    </row>
    <row r="161" spans="1:1" x14ac:dyDescent="0.25">
      <c r="A161" s="109"/>
    </row>
    <row r="162" spans="1:1" x14ac:dyDescent="0.25">
      <c r="A162" s="109"/>
    </row>
    <row r="163" spans="1:1" x14ac:dyDescent="0.25">
      <c r="A163" s="109"/>
    </row>
    <row r="164" spans="1:1" x14ac:dyDescent="0.25">
      <c r="A164" s="109"/>
    </row>
    <row r="165" spans="1:1" x14ac:dyDescent="0.25">
      <c r="A165" s="109"/>
    </row>
    <row r="166" spans="1:1" x14ac:dyDescent="0.25">
      <c r="A166" s="109"/>
    </row>
    <row r="167" spans="1:1" x14ac:dyDescent="0.25">
      <c r="A167" s="109"/>
    </row>
    <row r="168" spans="1:1" x14ac:dyDescent="0.25">
      <c r="A168" s="109"/>
    </row>
    <row r="169" spans="1:1" x14ac:dyDescent="0.25">
      <c r="A169" s="109"/>
    </row>
    <row r="170" spans="1:1" x14ac:dyDescent="0.25">
      <c r="A170" s="109"/>
    </row>
    <row r="171" spans="1:1" x14ac:dyDescent="0.25">
      <c r="A171" s="109"/>
    </row>
    <row r="172" spans="1:1" x14ac:dyDescent="0.25">
      <c r="A172" s="109"/>
    </row>
    <row r="173" spans="1:1" x14ac:dyDescent="0.25">
      <c r="A173" s="109"/>
    </row>
    <row r="174" spans="1:1" x14ac:dyDescent="0.25">
      <c r="A174" s="109"/>
    </row>
    <row r="175" spans="1:1" x14ac:dyDescent="0.25">
      <c r="A175" s="109"/>
    </row>
    <row r="176" spans="1:1" x14ac:dyDescent="0.25">
      <c r="A176" s="109"/>
    </row>
    <row r="177" spans="1:1" x14ac:dyDescent="0.25">
      <c r="A177" s="109"/>
    </row>
    <row r="178" spans="1:1" x14ac:dyDescent="0.25">
      <c r="A178" s="109"/>
    </row>
    <row r="179" spans="1:1" x14ac:dyDescent="0.25">
      <c r="A179" s="109"/>
    </row>
    <row r="180" spans="1:1" x14ac:dyDescent="0.25">
      <c r="A180" s="109"/>
    </row>
    <row r="181" spans="1:1" x14ac:dyDescent="0.25">
      <c r="A181" s="109"/>
    </row>
    <row r="182" spans="1:1" x14ac:dyDescent="0.25">
      <c r="A182" s="109"/>
    </row>
    <row r="183" spans="1:1" x14ac:dyDescent="0.25">
      <c r="A183" s="109"/>
    </row>
    <row r="184" spans="1:1" x14ac:dyDescent="0.25">
      <c r="A184" s="109"/>
    </row>
    <row r="185" spans="1:1" x14ac:dyDescent="0.25">
      <c r="A185" s="109"/>
    </row>
    <row r="186" spans="1:1" x14ac:dyDescent="0.25">
      <c r="A186" s="109"/>
    </row>
    <row r="187" spans="1:1" x14ac:dyDescent="0.25">
      <c r="A187" s="109"/>
    </row>
    <row r="188" spans="1:1" x14ac:dyDescent="0.25">
      <c r="A188" s="109"/>
    </row>
    <row r="189" spans="1:1" x14ac:dyDescent="0.25">
      <c r="A189" s="109"/>
    </row>
    <row r="190" spans="1:1" x14ac:dyDescent="0.25">
      <c r="A190" s="109"/>
    </row>
    <row r="191" spans="1:1" x14ac:dyDescent="0.25">
      <c r="A191" s="109"/>
    </row>
    <row r="192" spans="1:1" x14ac:dyDescent="0.25">
      <c r="A192" s="109"/>
    </row>
    <row r="193" spans="1:1" x14ac:dyDescent="0.25">
      <c r="A193" s="109"/>
    </row>
    <row r="194" spans="1:1" x14ac:dyDescent="0.25">
      <c r="A194" s="109"/>
    </row>
    <row r="195" spans="1:1" x14ac:dyDescent="0.25">
      <c r="A195" s="109"/>
    </row>
    <row r="196" spans="1:1" x14ac:dyDescent="0.25">
      <c r="A196" s="109"/>
    </row>
    <row r="197" spans="1:1" x14ac:dyDescent="0.25">
      <c r="A197" s="109"/>
    </row>
    <row r="198" spans="1:1" x14ac:dyDescent="0.25">
      <c r="A198" s="109"/>
    </row>
    <row r="199" spans="1:1" x14ac:dyDescent="0.25">
      <c r="A199" s="109"/>
    </row>
    <row r="200" spans="1:1" x14ac:dyDescent="0.25">
      <c r="A200" s="109"/>
    </row>
    <row r="201" spans="1:1" x14ac:dyDescent="0.25">
      <c r="A201" s="109"/>
    </row>
    <row r="202" spans="1:1" x14ac:dyDescent="0.25">
      <c r="A202" s="109"/>
    </row>
    <row r="203" spans="1:1" x14ac:dyDescent="0.25">
      <c r="A203" s="109"/>
    </row>
    <row r="204" spans="1:1" x14ac:dyDescent="0.25">
      <c r="A204" s="109"/>
    </row>
    <row r="205" spans="1:1" x14ac:dyDescent="0.25">
      <c r="A205" s="109"/>
    </row>
    <row r="206" spans="1:1" x14ac:dyDescent="0.25">
      <c r="A206" s="109"/>
    </row>
    <row r="207" spans="1:1" x14ac:dyDescent="0.25">
      <c r="A207" s="109"/>
    </row>
    <row r="208" spans="1:1" x14ac:dyDescent="0.25">
      <c r="A208" s="109"/>
    </row>
    <row r="209" spans="1:1" x14ac:dyDescent="0.25">
      <c r="A209" s="109"/>
    </row>
    <row r="210" spans="1:1" x14ac:dyDescent="0.25">
      <c r="A210" s="109"/>
    </row>
    <row r="211" spans="1:1" x14ac:dyDescent="0.25">
      <c r="A211" s="109"/>
    </row>
    <row r="212" spans="1:1" x14ac:dyDescent="0.25">
      <c r="A212" s="109"/>
    </row>
    <row r="213" spans="1:1" x14ac:dyDescent="0.25">
      <c r="A213" s="109"/>
    </row>
    <row r="214" spans="1:1" x14ac:dyDescent="0.25">
      <c r="A214" s="109"/>
    </row>
    <row r="215" spans="1:1" x14ac:dyDescent="0.25">
      <c r="A215" s="109"/>
    </row>
    <row r="216" spans="1:1" x14ac:dyDescent="0.25">
      <c r="A216" s="109"/>
    </row>
    <row r="217" spans="1:1" x14ac:dyDescent="0.25">
      <c r="A217" s="109"/>
    </row>
    <row r="218" spans="1:1" x14ac:dyDescent="0.25">
      <c r="A218" s="109"/>
    </row>
    <row r="219" spans="1:1" x14ac:dyDescent="0.25">
      <c r="A219" s="109"/>
    </row>
    <row r="220" spans="1:1" x14ac:dyDescent="0.25">
      <c r="A220" s="109"/>
    </row>
    <row r="221" spans="1:1" x14ac:dyDescent="0.25">
      <c r="A221" s="109"/>
    </row>
    <row r="222" spans="1:1" x14ac:dyDescent="0.25">
      <c r="A222" s="109"/>
    </row>
    <row r="223" spans="1:1" x14ac:dyDescent="0.25">
      <c r="A223" s="109"/>
    </row>
    <row r="224" spans="1:1" x14ac:dyDescent="0.25">
      <c r="A224" s="109"/>
    </row>
    <row r="225" spans="1:1" x14ac:dyDescent="0.25">
      <c r="A225" s="109"/>
    </row>
    <row r="226" spans="1:1" x14ac:dyDescent="0.25">
      <c r="A226" s="109"/>
    </row>
    <row r="227" spans="1:1" x14ac:dyDescent="0.25">
      <c r="A227" s="109"/>
    </row>
    <row r="228" spans="1:1" x14ac:dyDescent="0.25">
      <c r="A228" s="109"/>
    </row>
    <row r="229" spans="1:1" x14ac:dyDescent="0.25">
      <c r="A229" s="109"/>
    </row>
    <row r="230" spans="1:1" x14ac:dyDescent="0.25">
      <c r="A230" s="109"/>
    </row>
    <row r="231" spans="1:1" x14ac:dyDescent="0.25">
      <c r="A231" s="109"/>
    </row>
    <row r="232" spans="1:1" x14ac:dyDescent="0.25">
      <c r="A232" s="109"/>
    </row>
    <row r="233" spans="1:1" x14ac:dyDescent="0.25">
      <c r="A233" s="109"/>
    </row>
    <row r="234" spans="1:1" x14ac:dyDescent="0.25">
      <c r="A234" s="109"/>
    </row>
    <row r="235" spans="1:1" x14ac:dyDescent="0.25">
      <c r="A235" s="109"/>
    </row>
    <row r="236" spans="1:1" x14ac:dyDescent="0.25">
      <c r="A236" s="109"/>
    </row>
    <row r="237" spans="1:1" x14ac:dyDescent="0.25">
      <c r="A237" s="109"/>
    </row>
    <row r="238" spans="1:1" x14ac:dyDescent="0.25">
      <c r="A238" s="109"/>
    </row>
    <row r="239" spans="1:1" x14ac:dyDescent="0.25">
      <c r="A239" s="109"/>
    </row>
    <row r="240" spans="1:1" x14ac:dyDescent="0.25">
      <c r="A240" s="109"/>
    </row>
    <row r="241" spans="1:1" x14ac:dyDescent="0.25">
      <c r="A241" s="109"/>
    </row>
    <row r="242" spans="1:1" x14ac:dyDescent="0.25">
      <c r="A242" s="109"/>
    </row>
    <row r="243" spans="1:1" x14ac:dyDescent="0.25">
      <c r="A243" s="109"/>
    </row>
    <row r="244" spans="1:1" x14ac:dyDescent="0.25">
      <c r="A244" s="109"/>
    </row>
    <row r="245" spans="1:1" x14ac:dyDescent="0.25">
      <c r="A245" s="109"/>
    </row>
    <row r="246" spans="1:1" x14ac:dyDescent="0.25">
      <c r="A246" s="109"/>
    </row>
    <row r="247" spans="1:1" x14ac:dyDescent="0.25">
      <c r="A247" s="109"/>
    </row>
    <row r="248" spans="1:1" x14ac:dyDescent="0.25">
      <c r="A248" s="109"/>
    </row>
    <row r="249" spans="1:1" x14ac:dyDescent="0.25">
      <c r="A249" s="109"/>
    </row>
    <row r="250" spans="1:1" x14ac:dyDescent="0.25">
      <c r="A250" s="109"/>
    </row>
    <row r="251" spans="1:1" x14ac:dyDescent="0.25">
      <c r="A251" s="109"/>
    </row>
    <row r="252" spans="1:1" x14ac:dyDescent="0.25">
      <c r="A252" s="109"/>
    </row>
    <row r="253" spans="1:1" x14ac:dyDescent="0.25">
      <c r="A253" s="109"/>
    </row>
    <row r="254" spans="1:1" x14ac:dyDescent="0.25">
      <c r="A254" s="109"/>
    </row>
    <row r="255" spans="1:1" x14ac:dyDescent="0.25">
      <c r="A255" s="109"/>
    </row>
    <row r="256" spans="1:1" x14ac:dyDescent="0.25">
      <c r="A256" s="109"/>
    </row>
    <row r="257" spans="1:1" x14ac:dyDescent="0.25">
      <c r="A257" s="109"/>
    </row>
    <row r="258" spans="1:1" x14ac:dyDescent="0.25">
      <c r="A258" s="109"/>
    </row>
    <row r="259" spans="1:1" x14ac:dyDescent="0.25">
      <c r="A259" s="109"/>
    </row>
    <row r="260" spans="1:1" x14ac:dyDescent="0.25">
      <c r="A260" s="109"/>
    </row>
    <row r="261" spans="1:1" x14ac:dyDescent="0.25">
      <c r="A261" s="109"/>
    </row>
    <row r="262" spans="1:1" x14ac:dyDescent="0.25">
      <c r="A262" s="109"/>
    </row>
    <row r="263" spans="1:1" x14ac:dyDescent="0.25">
      <c r="A263" s="109"/>
    </row>
    <row r="264" spans="1:1" x14ac:dyDescent="0.25">
      <c r="A264" s="109"/>
    </row>
    <row r="265" spans="1:1" x14ac:dyDescent="0.25">
      <c r="A265" s="109"/>
    </row>
    <row r="266" spans="1:1" x14ac:dyDescent="0.25">
      <c r="A266" s="109"/>
    </row>
    <row r="267" spans="1:1" x14ac:dyDescent="0.25">
      <c r="A267" s="109"/>
    </row>
    <row r="268" spans="1:1" x14ac:dyDescent="0.25">
      <c r="A268" s="109"/>
    </row>
    <row r="269" spans="1:1" x14ac:dyDescent="0.25">
      <c r="A269" s="109"/>
    </row>
    <row r="270" spans="1:1" x14ac:dyDescent="0.25">
      <c r="A270" s="109"/>
    </row>
    <row r="271" spans="1:1" x14ac:dyDescent="0.25">
      <c r="A271" s="109"/>
    </row>
    <row r="272" spans="1:1" x14ac:dyDescent="0.25">
      <c r="A272" s="109"/>
    </row>
    <row r="273" spans="1:1" x14ac:dyDescent="0.25">
      <c r="A273" s="109"/>
    </row>
    <row r="274" spans="1:1" x14ac:dyDescent="0.25">
      <c r="A274" s="109"/>
    </row>
    <row r="275" spans="1:1" x14ac:dyDescent="0.25">
      <c r="A275" s="109"/>
    </row>
    <row r="276" spans="1:1" x14ac:dyDescent="0.25">
      <c r="A276" s="109"/>
    </row>
    <row r="277" spans="1:1" x14ac:dyDescent="0.25">
      <c r="A277" s="109"/>
    </row>
    <row r="278" spans="1:1" x14ac:dyDescent="0.25">
      <c r="A278" s="109"/>
    </row>
    <row r="279" spans="1:1" x14ac:dyDescent="0.25">
      <c r="A279" s="109"/>
    </row>
    <row r="280" spans="1:1" x14ac:dyDescent="0.25">
      <c r="A280" s="109"/>
    </row>
    <row r="281" spans="1:1" x14ac:dyDescent="0.25">
      <c r="A281" s="109"/>
    </row>
    <row r="282" spans="1:1" x14ac:dyDescent="0.25">
      <c r="A282" s="109"/>
    </row>
    <row r="283" spans="1:1" x14ac:dyDescent="0.25">
      <c r="A283" s="109"/>
    </row>
    <row r="284" spans="1:1" x14ac:dyDescent="0.25">
      <c r="A284" s="109"/>
    </row>
    <row r="285" spans="1:1" x14ac:dyDescent="0.25">
      <c r="A285" s="109"/>
    </row>
    <row r="286" spans="1:1" x14ac:dyDescent="0.25">
      <c r="A286" s="109"/>
    </row>
    <row r="287" spans="1:1" x14ac:dyDescent="0.25">
      <c r="A287" s="109"/>
    </row>
    <row r="288" spans="1:1" x14ac:dyDescent="0.25">
      <c r="A288" s="109"/>
    </row>
    <row r="289" spans="1:1" x14ac:dyDescent="0.25">
      <c r="A289" s="109"/>
    </row>
    <row r="290" spans="1:1" x14ac:dyDescent="0.25">
      <c r="A290" s="109"/>
    </row>
    <row r="291" spans="1:1" x14ac:dyDescent="0.25">
      <c r="A291" s="109"/>
    </row>
    <row r="292" spans="1:1" x14ac:dyDescent="0.25">
      <c r="A292" s="109"/>
    </row>
    <row r="293" spans="1:1" x14ac:dyDescent="0.25">
      <c r="A293" s="109"/>
    </row>
    <row r="294" spans="1:1" x14ac:dyDescent="0.25">
      <c r="A294" s="109"/>
    </row>
    <row r="295" spans="1:1" x14ac:dyDescent="0.25">
      <c r="A295" s="109"/>
    </row>
    <row r="296" spans="1:1" x14ac:dyDescent="0.25">
      <c r="A296" s="109"/>
    </row>
    <row r="297" spans="1:1" x14ac:dyDescent="0.25">
      <c r="A297" s="109"/>
    </row>
    <row r="298" spans="1:1" x14ac:dyDescent="0.25">
      <c r="A298" s="109"/>
    </row>
    <row r="299" spans="1:1" x14ac:dyDescent="0.25">
      <c r="A299" s="109"/>
    </row>
    <row r="300" spans="1:1" x14ac:dyDescent="0.25">
      <c r="A300" s="109"/>
    </row>
    <row r="301" spans="1:1" x14ac:dyDescent="0.25">
      <c r="A301" s="109"/>
    </row>
    <row r="302" spans="1:1" x14ac:dyDescent="0.25">
      <c r="A302" s="109"/>
    </row>
    <row r="303" spans="1:1" x14ac:dyDescent="0.25">
      <c r="A303" s="109"/>
    </row>
    <row r="304" spans="1:1" x14ac:dyDescent="0.25">
      <c r="A304" s="109"/>
    </row>
    <row r="305" spans="1:1" x14ac:dyDescent="0.25">
      <c r="A305" s="109"/>
    </row>
    <row r="306" spans="1:1" x14ac:dyDescent="0.25">
      <c r="A306" s="109"/>
    </row>
    <row r="307" spans="1:1" x14ac:dyDescent="0.25">
      <c r="A307" s="109"/>
    </row>
    <row r="308" spans="1:1" x14ac:dyDescent="0.25">
      <c r="A308" s="109"/>
    </row>
    <row r="309" spans="1:1" x14ac:dyDescent="0.25">
      <c r="A309" s="109"/>
    </row>
    <row r="310" spans="1:1" x14ac:dyDescent="0.25">
      <c r="A310" s="109"/>
    </row>
    <row r="311" spans="1:1" x14ac:dyDescent="0.25">
      <c r="A311" s="109"/>
    </row>
    <row r="312" spans="1:1" x14ac:dyDescent="0.25">
      <c r="A312" s="109"/>
    </row>
    <row r="313" spans="1:1" x14ac:dyDescent="0.25">
      <c r="A313" s="109"/>
    </row>
    <row r="314" spans="1:1" x14ac:dyDescent="0.25">
      <c r="A314" s="109"/>
    </row>
    <row r="315" spans="1:1" x14ac:dyDescent="0.25">
      <c r="A315" s="109"/>
    </row>
    <row r="316" spans="1:1" x14ac:dyDescent="0.25">
      <c r="A316" s="109"/>
    </row>
    <row r="317" spans="1:1" x14ac:dyDescent="0.25">
      <c r="A317" s="109"/>
    </row>
    <row r="318" spans="1:1" x14ac:dyDescent="0.25">
      <c r="A318" s="109"/>
    </row>
    <row r="319" spans="1:1" x14ac:dyDescent="0.25">
      <c r="A319" s="109"/>
    </row>
    <row r="320" spans="1:1" x14ac:dyDescent="0.25">
      <c r="A320" s="109"/>
    </row>
    <row r="321" spans="1:1" x14ac:dyDescent="0.25">
      <c r="A321" s="109"/>
    </row>
    <row r="322" spans="1:1" x14ac:dyDescent="0.25">
      <c r="A322" s="109"/>
    </row>
    <row r="323" spans="1:1" x14ac:dyDescent="0.25">
      <c r="A323" s="109"/>
    </row>
    <row r="324" spans="1:1" x14ac:dyDescent="0.25">
      <c r="A324" s="109"/>
    </row>
    <row r="325" spans="1:1" x14ac:dyDescent="0.25">
      <c r="A325" s="109"/>
    </row>
    <row r="326" spans="1:1" x14ac:dyDescent="0.25">
      <c r="A326" s="109"/>
    </row>
    <row r="327" spans="1:1" x14ac:dyDescent="0.25">
      <c r="A327" s="109"/>
    </row>
    <row r="328" spans="1:1" x14ac:dyDescent="0.25">
      <c r="A328" s="109"/>
    </row>
    <row r="329" spans="1:1" x14ac:dyDescent="0.25">
      <c r="A329" s="109"/>
    </row>
    <row r="330" spans="1:1" x14ac:dyDescent="0.25">
      <c r="A330" s="109"/>
    </row>
    <row r="331" spans="1:1" x14ac:dyDescent="0.25">
      <c r="A331" s="109"/>
    </row>
    <row r="332" spans="1:1" x14ac:dyDescent="0.25">
      <c r="A332" s="109"/>
    </row>
    <row r="333" spans="1:1" x14ac:dyDescent="0.25">
      <c r="A333" s="109"/>
    </row>
    <row r="334" spans="1:1" x14ac:dyDescent="0.25">
      <c r="A334" s="109"/>
    </row>
    <row r="335" spans="1:1" x14ac:dyDescent="0.25">
      <c r="A335" s="109"/>
    </row>
    <row r="336" spans="1:1" x14ac:dyDescent="0.25">
      <c r="A336" s="109"/>
    </row>
    <row r="337" spans="1:1" x14ac:dyDescent="0.25">
      <c r="A337" s="109"/>
    </row>
    <row r="338" spans="1:1" x14ac:dyDescent="0.25">
      <c r="A338" s="109"/>
    </row>
    <row r="339" spans="1:1" x14ac:dyDescent="0.25">
      <c r="A339" s="109"/>
    </row>
    <row r="340" spans="1:1" x14ac:dyDescent="0.25">
      <c r="A340" s="109"/>
    </row>
    <row r="341" spans="1:1" x14ac:dyDescent="0.25">
      <c r="A341" s="109"/>
    </row>
    <row r="342" spans="1:1" x14ac:dyDescent="0.25">
      <c r="A342" s="109"/>
    </row>
    <row r="343" spans="1:1" x14ac:dyDescent="0.25">
      <c r="A343" s="109"/>
    </row>
    <row r="344" spans="1:1" x14ac:dyDescent="0.25">
      <c r="A344" s="109"/>
    </row>
    <row r="345" spans="1:1" x14ac:dyDescent="0.25">
      <c r="A345" s="109"/>
    </row>
    <row r="346" spans="1:1" x14ac:dyDescent="0.25">
      <c r="A346" s="109"/>
    </row>
    <row r="347" spans="1:1" x14ac:dyDescent="0.25">
      <c r="A347" s="109"/>
    </row>
    <row r="348" spans="1:1" x14ac:dyDescent="0.25">
      <c r="A348" s="109"/>
    </row>
    <row r="349" spans="1:1" x14ac:dyDescent="0.25">
      <c r="A349" s="109"/>
    </row>
    <row r="350" spans="1:1" x14ac:dyDescent="0.25">
      <c r="A350" s="109"/>
    </row>
    <row r="351" spans="1:1" x14ac:dyDescent="0.25">
      <c r="A351" s="109"/>
    </row>
    <row r="352" spans="1:1" x14ac:dyDescent="0.25">
      <c r="A352" s="109"/>
    </row>
    <row r="353" spans="1:1" x14ac:dyDescent="0.25">
      <c r="A353" s="109"/>
    </row>
    <row r="354" spans="1:1" x14ac:dyDescent="0.25">
      <c r="A354" s="109"/>
    </row>
    <row r="355" spans="1:1" x14ac:dyDescent="0.25">
      <c r="A355" s="109"/>
    </row>
    <row r="356" spans="1:1" x14ac:dyDescent="0.25">
      <c r="A356" s="109"/>
    </row>
    <row r="357" spans="1:1" x14ac:dyDescent="0.25">
      <c r="A357" s="109"/>
    </row>
    <row r="358" spans="1:1" x14ac:dyDescent="0.25">
      <c r="A358" s="109"/>
    </row>
    <row r="359" spans="1:1" x14ac:dyDescent="0.25">
      <c r="A359" s="109"/>
    </row>
    <row r="360" spans="1:1" x14ac:dyDescent="0.25">
      <c r="A360" s="109"/>
    </row>
    <row r="361" spans="1:1" x14ac:dyDescent="0.25">
      <c r="A361" s="109"/>
    </row>
    <row r="362" spans="1:1" x14ac:dyDescent="0.25">
      <c r="A362" s="109"/>
    </row>
    <row r="363" spans="1:1" x14ac:dyDescent="0.25">
      <c r="A363" s="109"/>
    </row>
    <row r="364" spans="1:1" x14ac:dyDescent="0.25">
      <c r="A364" s="109"/>
    </row>
    <row r="365" spans="1:1" x14ac:dyDescent="0.25">
      <c r="A365" s="109"/>
    </row>
    <row r="366" spans="1:1" x14ac:dyDescent="0.25">
      <c r="A366" s="109"/>
    </row>
    <row r="367" spans="1:1" x14ac:dyDescent="0.25">
      <c r="A367" s="109"/>
    </row>
    <row r="368" spans="1:1" x14ac:dyDescent="0.25">
      <c r="A368" s="109"/>
    </row>
    <row r="369" spans="1:1" x14ac:dyDescent="0.25">
      <c r="A369" s="109"/>
    </row>
    <row r="370" spans="1:1" x14ac:dyDescent="0.25">
      <c r="A370" s="109"/>
    </row>
    <row r="371" spans="1:1" x14ac:dyDescent="0.25">
      <c r="A371" s="109"/>
    </row>
    <row r="372" spans="1:1" x14ac:dyDescent="0.25">
      <c r="A372" s="109"/>
    </row>
    <row r="373" spans="1:1" x14ac:dyDescent="0.25">
      <c r="A373" s="109"/>
    </row>
    <row r="374" spans="1:1" x14ac:dyDescent="0.25">
      <c r="A374" s="109"/>
    </row>
    <row r="375" spans="1:1" x14ac:dyDescent="0.25">
      <c r="A375" s="109"/>
    </row>
    <row r="376" spans="1:1" x14ac:dyDescent="0.25">
      <c r="A376" s="109"/>
    </row>
    <row r="377" spans="1:1" x14ac:dyDescent="0.25">
      <c r="A377" s="109"/>
    </row>
    <row r="378" spans="1:1" x14ac:dyDescent="0.25">
      <c r="A378" s="109"/>
    </row>
    <row r="379" spans="1:1" x14ac:dyDescent="0.25">
      <c r="A379" s="109"/>
    </row>
    <row r="380" spans="1:1" x14ac:dyDescent="0.25">
      <c r="A380" s="109"/>
    </row>
    <row r="381" spans="1:1" x14ac:dyDescent="0.25">
      <c r="A381" s="109"/>
    </row>
    <row r="382" spans="1:1" x14ac:dyDescent="0.25">
      <c r="A382" s="109"/>
    </row>
    <row r="383" spans="1:1" x14ac:dyDescent="0.25">
      <c r="A383" s="109"/>
    </row>
    <row r="384" spans="1:1" x14ac:dyDescent="0.25">
      <c r="A384" s="109"/>
    </row>
    <row r="385" spans="1:1" x14ac:dyDescent="0.25">
      <c r="A385" s="109"/>
    </row>
    <row r="386" spans="1:1" x14ac:dyDescent="0.25">
      <c r="A386" s="109"/>
    </row>
    <row r="387" spans="1:1" x14ac:dyDescent="0.25">
      <c r="A387" s="109"/>
    </row>
    <row r="388" spans="1:1" x14ac:dyDescent="0.25">
      <c r="A388" s="109"/>
    </row>
    <row r="389" spans="1:1" x14ac:dyDescent="0.25">
      <c r="A389" s="109"/>
    </row>
    <row r="390" spans="1:1" x14ac:dyDescent="0.25">
      <c r="A390" s="109"/>
    </row>
    <row r="391" spans="1:1" x14ac:dyDescent="0.25">
      <c r="A391" s="109"/>
    </row>
    <row r="392" spans="1:1" x14ac:dyDescent="0.25">
      <c r="A392" s="109"/>
    </row>
    <row r="393" spans="1:1" x14ac:dyDescent="0.25">
      <c r="A393" s="109"/>
    </row>
    <row r="394" spans="1:1" x14ac:dyDescent="0.25">
      <c r="A394" s="109"/>
    </row>
    <row r="395" spans="1:1" x14ac:dyDescent="0.25">
      <c r="A395" s="109"/>
    </row>
    <row r="396" spans="1:1" x14ac:dyDescent="0.25">
      <c r="A396" s="109"/>
    </row>
    <row r="397" spans="1:1" x14ac:dyDescent="0.25">
      <c r="A397" s="109"/>
    </row>
    <row r="398" spans="1:1" x14ac:dyDescent="0.25">
      <c r="A398" s="109"/>
    </row>
    <row r="399" spans="1:1" x14ac:dyDescent="0.25">
      <c r="A399" s="109"/>
    </row>
    <row r="400" spans="1:1" x14ac:dyDescent="0.25">
      <c r="A400" s="109"/>
    </row>
    <row r="401" spans="1:1" x14ac:dyDescent="0.25">
      <c r="A401" s="109"/>
    </row>
    <row r="402" spans="1:1" x14ac:dyDescent="0.25">
      <c r="A402" s="109"/>
    </row>
    <row r="403" spans="1:1" x14ac:dyDescent="0.25">
      <c r="A403" s="109"/>
    </row>
    <row r="404" spans="1:1" x14ac:dyDescent="0.25">
      <c r="A404" s="109"/>
    </row>
    <row r="405" spans="1:1" x14ac:dyDescent="0.25">
      <c r="A405" s="109"/>
    </row>
    <row r="406" spans="1:1" x14ac:dyDescent="0.25">
      <c r="A406" s="109"/>
    </row>
    <row r="407" spans="1:1" x14ac:dyDescent="0.25">
      <c r="A407" s="109"/>
    </row>
    <row r="408" spans="1:1" x14ac:dyDescent="0.25">
      <c r="A408" s="109"/>
    </row>
    <row r="409" spans="1:1" x14ac:dyDescent="0.25">
      <c r="A409" s="109"/>
    </row>
    <row r="410" spans="1:1" x14ac:dyDescent="0.25">
      <c r="A410" s="109"/>
    </row>
    <row r="411" spans="1:1" x14ac:dyDescent="0.25">
      <c r="A411" s="109"/>
    </row>
    <row r="412" spans="1:1" x14ac:dyDescent="0.25">
      <c r="A412" s="109"/>
    </row>
    <row r="413" spans="1:1" x14ac:dyDescent="0.25">
      <c r="A413" s="109"/>
    </row>
    <row r="414" spans="1:1" x14ac:dyDescent="0.25">
      <c r="A414" s="109"/>
    </row>
    <row r="415" spans="1:1" x14ac:dyDescent="0.25">
      <c r="A415" s="109"/>
    </row>
    <row r="416" spans="1:1" x14ac:dyDescent="0.25">
      <c r="A416" s="109"/>
    </row>
    <row r="417" spans="1:1" x14ac:dyDescent="0.25">
      <c r="A417" s="109"/>
    </row>
    <row r="418" spans="1:1" x14ac:dyDescent="0.25">
      <c r="A418" s="109"/>
    </row>
    <row r="419" spans="1:1" x14ac:dyDescent="0.25">
      <c r="A419" s="109"/>
    </row>
    <row r="420" spans="1:1" x14ac:dyDescent="0.25">
      <c r="A420" s="109"/>
    </row>
    <row r="421" spans="1:1" x14ac:dyDescent="0.25">
      <c r="A421" s="109"/>
    </row>
    <row r="422" spans="1:1" x14ac:dyDescent="0.25">
      <c r="A422" s="109"/>
    </row>
    <row r="423" spans="1:1" x14ac:dyDescent="0.25">
      <c r="A423" s="109"/>
    </row>
    <row r="424" spans="1:1" x14ac:dyDescent="0.25">
      <c r="A424" s="109"/>
    </row>
    <row r="425" spans="1:1" x14ac:dyDescent="0.25">
      <c r="A425" s="109"/>
    </row>
    <row r="426" spans="1:1" x14ac:dyDescent="0.25">
      <c r="A426" s="109"/>
    </row>
    <row r="427" spans="1:1" x14ac:dyDescent="0.25">
      <c r="A427" s="109"/>
    </row>
    <row r="428" spans="1:1" x14ac:dyDescent="0.25">
      <c r="A428" s="109"/>
    </row>
    <row r="429" spans="1:1" x14ac:dyDescent="0.25">
      <c r="A429" s="109"/>
    </row>
    <row r="430" spans="1:1" x14ac:dyDescent="0.25">
      <c r="A430" s="109"/>
    </row>
    <row r="431" spans="1:1" x14ac:dyDescent="0.25">
      <c r="A431" s="109"/>
    </row>
    <row r="432" spans="1:1" x14ac:dyDescent="0.25">
      <c r="A432" s="109"/>
    </row>
    <row r="433" spans="1:1" x14ac:dyDescent="0.25">
      <c r="A433" s="109"/>
    </row>
    <row r="434" spans="1:1" x14ac:dyDescent="0.25">
      <c r="A434" s="109"/>
    </row>
    <row r="435" spans="1:1" x14ac:dyDescent="0.25">
      <c r="A435" s="109"/>
    </row>
    <row r="436" spans="1:1" x14ac:dyDescent="0.25">
      <c r="A436" s="109"/>
    </row>
    <row r="437" spans="1:1" x14ac:dyDescent="0.25">
      <c r="A437" s="109"/>
    </row>
    <row r="438" spans="1:1" x14ac:dyDescent="0.25">
      <c r="A438" s="109"/>
    </row>
    <row r="439" spans="1:1" x14ac:dyDescent="0.25">
      <c r="A439" s="109"/>
    </row>
    <row r="440" spans="1:1" x14ac:dyDescent="0.25">
      <c r="A440" s="109"/>
    </row>
    <row r="441" spans="1:1" x14ac:dyDescent="0.25">
      <c r="A441" s="109"/>
    </row>
    <row r="442" spans="1:1" x14ac:dyDescent="0.25">
      <c r="A442" s="109"/>
    </row>
    <row r="443" spans="1:1" x14ac:dyDescent="0.25">
      <c r="A443" s="109"/>
    </row>
    <row r="444" spans="1:1" x14ac:dyDescent="0.25">
      <c r="A444" s="109"/>
    </row>
    <row r="445" spans="1:1" x14ac:dyDescent="0.25">
      <c r="A445" s="109"/>
    </row>
    <row r="446" spans="1:1" x14ac:dyDescent="0.25">
      <c r="A446" s="109"/>
    </row>
    <row r="447" spans="1:1" x14ac:dyDescent="0.25">
      <c r="A447" s="109"/>
    </row>
    <row r="448" spans="1:1" x14ac:dyDescent="0.25">
      <c r="A448" s="109"/>
    </row>
    <row r="449" spans="1:1" x14ac:dyDescent="0.25">
      <c r="A449" s="109"/>
    </row>
    <row r="450" spans="1:1" x14ac:dyDescent="0.25">
      <c r="A450" s="109"/>
    </row>
    <row r="451" spans="1:1" x14ac:dyDescent="0.25">
      <c r="A451" s="109"/>
    </row>
    <row r="452" spans="1:1" x14ac:dyDescent="0.25">
      <c r="A452" s="109"/>
    </row>
    <row r="453" spans="1:1" x14ac:dyDescent="0.25">
      <c r="A453" s="109"/>
    </row>
    <row r="454" spans="1:1" x14ac:dyDescent="0.25">
      <c r="A454" s="109"/>
    </row>
    <row r="455" spans="1:1" x14ac:dyDescent="0.25">
      <c r="A455" s="109"/>
    </row>
    <row r="456" spans="1:1" x14ac:dyDescent="0.25">
      <c r="A456" s="109"/>
    </row>
    <row r="457" spans="1:1" x14ac:dyDescent="0.25">
      <c r="A457" s="109"/>
    </row>
    <row r="458" spans="1:1" x14ac:dyDescent="0.25">
      <c r="A458" s="109"/>
    </row>
    <row r="459" spans="1:1" x14ac:dyDescent="0.25">
      <c r="A459" s="109"/>
    </row>
    <row r="460" spans="1:1" x14ac:dyDescent="0.25">
      <c r="A460" s="109"/>
    </row>
    <row r="461" spans="1:1" x14ac:dyDescent="0.25">
      <c r="A461" s="109"/>
    </row>
    <row r="462" spans="1:1" x14ac:dyDescent="0.25">
      <c r="A462" s="109"/>
    </row>
    <row r="463" spans="1:1" x14ac:dyDescent="0.25">
      <c r="A463" s="109"/>
    </row>
    <row r="464" spans="1:1" x14ac:dyDescent="0.25">
      <c r="A464" s="109"/>
    </row>
    <row r="465" spans="1:1" x14ac:dyDescent="0.25">
      <c r="A465" s="109"/>
    </row>
    <row r="466" spans="1:1" x14ac:dyDescent="0.25">
      <c r="A466" s="109"/>
    </row>
  </sheetData>
  <mergeCells count="9">
    <mergeCell ref="GX9:HA9"/>
    <mergeCell ref="GX10:HA10"/>
    <mergeCell ref="GX11:HA11"/>
    <mergeCell ref="GX3:HA3"/>
    <mergeCell ref="GX4:HA4"/>
    <mergeCell ref="GX5:HA5"/>
    <mergeCell ref="GX6:HA6"/>
    <mergeCell ref="GX7:HA7"/>
    <mergeCell ref="GX8:HA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39"/>
  <sheetViews>
    <sheetView tabSelected="1" zoomScale="85" zoomScaleNormal="85" workbookViewId="0">
      <selection activeCell="I29" sqref="I29"/>
    </sheetView>
  </sheetViews>
  <sheetFormatPr defaultRowHeight="15" x14ac:dyDescent="0.25"/>
  <cols>
    <col min="1" max="1" width="7.7109375" style="171" customWidth="1"/>
    <col min="2" max="2" width="16.7109375" style="172" customWidth="1"/>
    <col min="3" max="3" width="19.28515625" style="173" customWidth="1"/>
    <col min="4" max="4" width="16.7109375" style="172" customWidth="1"/>
    <col min="5" max="7" width="16.7109375" customWidth="1"/>
    <col min="8" max="8" width="21.42578125" customWidth="1"/>
    <col min="9" max="9" width="16.7109375" customWidth="1"/>
    <col min="10" max="10" width="15.7109375" customWidth="1"/>
    <col min="11" max="11" width="18.28515625" customWidth="1"/>
    <col min="12" max="12" width="18.28515625" style="11" customWidth="1"/>
    <col min="13" max="15" width="18.28515625" customWidth="1"/>
    <col min="16" max="16" width="18.28515625" style="1" customWidth="1"/>
    <col min="17" max="31" width="18.28515625" customWidth="1"/>
  </cols>
  <sheetData>
    <row r="1" spans="1:22" s="179" customFormat="1" ht="19.899999999999999" customHeight="1" thickBot="1" x14ac:dyDescent="0.3">
      <c r="A1" s="670" t="s">
        <v>94</v>
      </c>
      <c r="B1" s="186" t="s">
        <v>103</v>
      </c>
      <c r="C1" s="196">
        <f>РАСЧЕТЫ!H2</f>
        <v>0</v>
      </c>
      <c r="D1" s="214" t="s">
        <v>103</v>
      </c>
      <c r="E1" s="196">
        <f>РАСЧЕТЫ!D127</f>
        <v>0</v>
      </c>
      <c r="F1" s="214" t="s">
        <v>103</v>
      </c>
      <c r="G1" s="196">
        <f>РАСЧЕТЫ!D152</f>
        <v>0</v>
      </c>
      <c r="H1" s="702" t="s">
        <v>346</v>
      </c>
      <c r="I1" s="703" t="e">
        <f ca="1">РАСЧЕТЫ!C6</f>
        <v>#N/A</v>
      </c>
    </row>
    <row r="2" spans="1:22" s="13" customFormat="1" ht="25.15" customHeight="1" x14ac:dyDescent="0.25">
      <c r="A2" s="671"/>
      <c r="B2" s="207" t="s">
        <v>332</v>
      </c>
      <c r="C2" s="673" t="s">
        <v>233</v>
      </c>
      <c r="D2" s="207" t="s">
        <v>333</v>
      </c>
      <c r="E2" s="673" t="s">
        <v>109</v>
      </c>
      <c r="F2" s="207" t="s">
        <v>293</v>
      </c>
      <c r="G2" s="673" t="s">
        <v>109</v>
      </c>
    </row>
    <row r="3" spans="1:22" s="15" customFormat="1" ht="19.899999999999999" customHeight="1" thickBot="1" x14ac:dyDescent="0.3">
      <c r="A3" s="671"/>
      <c r="B3" s="208" t="str">
        <f>C7</f>
        <v>5000-6000 мг/л АА</v>
      </c>
      <c r="C3" s="674"/>
      <c r="D3" s="208" t="str">
        <f>E7</f>
        <v>400-600 мг/л АА</v>
      </c>
      <c r="E3" s="674"/>
      <c r="F3" s="208" t="str">
        <f>G7</f>
        <v>180-240 мг/л АА</v>
      </c>
      <c r="G3" s="674"/>
      <c r="H3" s="190"/>
      <c r="I3" s="190"/>
    </row>
    <row r="4" spans="1:22" s="13" customFormat="1" ht="34.15" customHeight="1" x14ac:dyDescent="0.25">
      <c r="A4" s="672"/>
      <c r="B4" s="568" t="s">
        <v>104</v>
      </c>
      <c r="C4" s="195" t="s">
        <v>246</v>
      </c>
      <c r="D4" s="568" t="s">
        <v>104</v>
      </c>
      <c r="E4" s="195" t="s">
        <v>247</v>
      </c>
      <c r="F4" s="568" t="s">
        <v>104</v>
      </c>
      <c r="G4" s="195" t="s">
        <v>248</v>
      </c>
      <c r="H4" s="542" t="s">
        <v>72</v>
      </c>
      <c r="I4" s="541" t="s">
        <v>73</v>
      </c>
      <c r="J4" s="250"/>
      <c r="K4" s="250"/>
      <c r="L4" s="250"/>
      <c r="M4" s="250"/>
      <c r="P4" s="187"/>
      <c r="Q4" s="187"/>
      <c r="R4" s="187"/>
      <c r="S4" s="187"/>
      <c r="T4" s="187"/>
      <c r="U4" s="187"/>
      <c r="V4" s="187"/>
    </row>
    <row r="5" spans="1:22" s="13" customFormat="1" ht="16.149999999999999" customHeight="1" x14ac:dyDescent="0.25">
      <c r="A5" s="696">
        <v>4</v>
      </c>
      <c r="B5" s="697" t="s">
        <v>1</v>
      </c>
      <c r="C5" s="698" t="e">
        <f ca="1">РАСЧЕТЫ!R15</f>
        <v>#DIV/0!</v>
      </c>
      <c r="D5" s="697" t="s">
        <v>1</v>
      </c>
      <c r="E5" s="699" t="e">
        <f ca="1">РАСЧЕТЫ!I142</f>
        <v>#DIV/0!</v>
      </c>
      <c r="F5" s="697" t="s">
        <v>1</v>
      </c>
      <c r="G5" s="699" t="e">
        <f ca="1">РАСЧЕТЫ!I167</f>
        <v>#DIV/0!</v>
      </c>
      <c r="H5" s="700" t="s">
        <v>98</v>
      </c>
      <c r="I5" s="701" t="s">
        <v>81</v>
      </c>
      <c r="J5" s="252"/>
      <c r="K5" s="253"/>
      <c r="L5" s="255"/>
      <c r="M5" s="257"/>
      <c r="N5" s="256"/>
      <c r="O5" s="256"/>
      <c r="P5" s="255"/>
      <c r="Q5" s="257"/>
      <c r="R5" s="261"/>
      <c r="S5" s="261"/>
      <c r="T5" s="261"/>
      <c r="U5" s="261"/>
      <c r="V5" s="187"/>
    </row>
    <row r="6" spans="1:22" s="13" customFormat="1" ht="16.149999999999999" customHeight="1" x14ac:dyDescent="0.25">
      <c r="A6" s="38" t="s">
        <v>93</v>
      </c>
      <c r="B6" s="38" t="s">
        <v>4</v>
      </c>
      <c r="C6" s="239" t="e">
        <f ca="1">РАСЧЕТЫ!R17</f>
        <v>#N/A</v>
      </c>
      <c r="D6" s="38" t="s">
        <v>4</v>
      </c>
      <c r="E6" s="239" t="e">
        <f ca="1">РАСЧЕТЫ!I144</f>
        <v>#DIV/0!</v>
      </c>
      <c r="F6" s="38" t="s">
        <v>4</v>
      </c>
      <c r="G6" s="239" t="e">
        <f ca="1">РАСЧЕТЫ!I169</f>
        <v>#DIV/0!</v>
      </c>
      <c r="H6" s="230" t="s">
        <v>106</v>
      </c>
      <c r="I6" s="231" t="s">
        <v>107</v>
      </c>
      <c r="J6" s="252"/>
      <c r="K6" s="253"/>
      <c r="L6" s="256"/>
      <c r="M6" s="256"/>
      <c r="N6" s="256"/>
      <c r="O6" s="256"/>
      <c r="P6" s="255"/>
      <c r="Q6" s="255"/>
      <c r="R6" s="262"/>
      <c r="S6" s="262"/>
      <c r="T6" s="262"/>
      <c r="U6" s="261"/>
      <c r="V6" s="187"/>
    </row>
    <row r="7" spans="1:22" s="13" customFormat="1" ht="28.15" customHeight="1" thickBot="1" x14ac:dyDescent="0.3">
      <c r="A7" s="223"/>
      <c r="B7" s="227" t="s">
        <v>92</v>
      </c>
      <c r="C7" s="477" t="str">
        <f>РАСЧЕТЫ!R22</f>
        <v>5000-6000 мг/л АА</v>
      </c>
      <c r="D7" s="227" t="s">
        <v>92</v>
      </c>
      <c r="E7" s="229" t="str">
        <f>РАСЧЕТЫ!I149</f>
        <v>400-600 мг/л АА</v>
      </c>
      <c r="F7" s="227" t="s">
        <v>92</v>
      </c>
      <c r="G7" s="202" t="str">
        <f>РАСЧЕТЫ!I174</f>
        <v>180-240 мг/л АА</v>
      </c>
      <c r="H7" s="228"/>
      <c r="I7" s="228"/>
      <c r="J7" s="187"/>
      <c r="K7" s="187"/>
      <c r="L7" s="256"/>
      <c r="M7" s="256"/>
      <c r="N7" s="256"/>
      <c r="O7" s="256"/>
      <c r="P7" s="256"/>
      <c r="Q7" s="256"/>
    </row>
    <row r="8" spans="1:22" s="187" customFormat="1" ht="2.4500000000000002" customHeight="1" thickTop="1" thickBot="1" x14ac:dyDescent="0.3">
      <c r="A8" s="174"/>
      <c r="B8" s="177"/>
      <c r="C8" s="174"/>
      <c r="D8" s="174"/>
      <c r="E8" s="174"/>
      <c r="F8" s="174"/>
      <c r="J8" s="13"/>
      <c r="K8" s="13"/>
      <c r="L8" s="256"/>
      <c r="M8" s="256"/>
      <c r="N8" s="256"/>
      <c r="O8" s="256"/>
      <c r="P8" s="256"/>
      <c r="Q8" s="256"/>
    </row>
    <row r="9" spans="1:22" s="187" customFormat="1" ht="19.899999999999999" customHeight="1" thickBot="1" x14ac:dyDescent="0.3">
      <c r="A9" s="667" t="s">
        <v>94</v>
      </c>
      <c r="B9" s="186" t="s">
        <v>103</v>
      </c>
      <c r="C9" s="194">
        <f>РАСЧЕТЫ!D27</f>
        <v>0</v>
      </c>
      <c r="D9" s="214" t="s">
        <v>103</v>
      </c>
      <c r="E9" s="196">
        <f>РАСЧЕТЫ!D52</f>
        <v>0</v>
      </c>
      <c r="F9" s="214" t="s">
        <v>103</v>
      </c>
      <c r="G9" s="196">
        <f>РАСЧЕТЫ!D77</f>
        <v>0</v>
      </c>
      <c r="H9" s="203" t="s">
        <v>103</v>
      </c>
      <c r="I9" s="196">
        <f>РАСЧЕТЫ!D102</f>
        <v>0</v>
      </c>
      <c r="J9" s="13"/>
      <c r="K9" s="13"/>
      <c r="L9" s="256"/>
      <c r="M9" s="256"/>
      <c r="N9" s="256"/>
      <c r="O9" s="256"/>
      <c r="P9" s="256"/>
      <c r="Q9" s="256"/>
    </row>
    <row r="10" spans="1:22" s="13" customFormat="1" ht="25.15" customHeight="1" x14ac:dyDescent="0.25">
      <c r="A10" s="668"/>
      <c r="B10" s="207" t="s">
        <v>334</v>
      </c>
      <c r="C10" s="673" t="s">
        <v>233</v>
      </c>
      <c r="D10" s="215" t="s">
        <v>289</v>
      </c>
      <c r="E10" s="673" t="s">
        <v>109</v>
      </c>
      <c r="F10" s="218" t="s">
        <v>290</v>
      </c>
      <c r="G10" s="673" t="s">
        <v>108</v>
      </c>
      <c r="H10" s="213" t="s">
        <v>291</v>
      </c>
      <c r="I10" s="673" t="s">
        <v>109</v>
      </c>
      <c r="L10" s="256"/>
      <c r="M10" s="256"/>
      <c r="N10" s="256"/>
      <c r="O10" s="256"/>
      <c r="P10" s="256"/>
      <c r="Q10" s="256"/>
    </row>
    <row r="11" spans="1:22" s="13" customFormat="1" ht="19.899999999999999" customHeight="1" thickBot="1" x14ac:dyDescent="0.3">
      <c r="A11" s="668"/>
      <c r="B11" s="208" t="str">
        <f>C15</f>
        <v>240-300 мг/л АА</v>
      </c>
      <c r="C11" s="674"/>
      <c r="D11" s="216" t="str">
        <f>E15</f>
        <v>25-40 мг/л АА</v>
      </c>
      <c r="E11" s="674"/>
      <c r="F11" s="219" t="str">
        <f>G15</f>
        <v>10-25 мг/л АА</v>
      </c>
      <c r="G11" s="674"/>
      <c r="H11" s="205" t="str">
        <f>I15</f>
        <v>2-5 мг/л АА</v>
      </c>
      <c r="I11" s="674"/>
      <c r="J11" s="191"/>
      <c r="K11" s="191"/>
      <c r="L11" s="256"/>
      <c r="M11" s="256"/>
      <c r="N11" s="256"/>
      <c r="O11" s="256"/>
      <c r="P11" s="256"/>
      <c r="Q11" s="256"/>
    </row>
    <row r="12" spans="1:22" s="191" customFormat="1" ht="34.15" customHeight="1" x14ac:dyDescent="0.25">
      <c r="A12" s="669"/>
      <c r="B12" s="209" t="s">
        <v>10</v>
      </c>
      <c r="C12" s="195" t="s">
        <v>252</v>
      </c>
      <c r="D12" s="217" t="s">
        <v>104</v>
      </c>
      <c r="E12" s="195" t="s">
        <v>251</v>
      </c>
      <c r="F12" s="568" t="s">
        <v>104</v>
      </c>
      <c r="G12" s="195" t="s">
        <v>249</v>
      </c>
      <c r="H12" s="206" t="s">
        <v>104</v>
      </c>
      <c r="I12" s="195" t="s">
        <v>250</v>
      </c>
      <c r="J12" s="250"/>
      <c r="K12" s="250"/>
      <c r="L12" s="256"/>
      <c r="M12" s="256"/>
      <c r="N12" s="256"/>
      <c r="O12" s="256"/>
      <c r="P12" s="256"/>
      <c r="Q12" s="256"/>
    </row>
    <row r="13" spans="1:22" s="13" customFormat="1" ht="15" customHeight="1" x14ac:dyDescent="0.25">
      <c r="A13" s="696">
        <v>4</v>
      </c>
      <c r="B13" s="697" t="s">
        <v>1</v>
      </c>
      <c r="C13" s="699" t="e">
        <f ca="1">РАСЧЕТЫ!I42</f>
        <v>#DIV/0!</v>
      </c>
      <c r="D13" s="697" t="s">
        <v>1</v>
      </c>
      <c r="E13" s="704" t="e">
        <f ca="1">РАСЧЕТЫ!I67</f>
        <v>#DIV/0!</v>
      </c>
      <c r="F13" s="697" t="s">
        <v>1</v>
      </c>
      <c r="G13" s="704" t="e">
        <f ca="1">РАСЧЕТЫ!I92</f>
        <v>#DIV/0!</v>
      </c>
      <c r="H13" s="705" t="s">
        <v>1</v>
      </c>
      <c r="I13" s="706" t="e">
        <f ca="1">РАСЧЕТЫ!I117</f>
        <v>#DIV/0!</v>
      </c>
      <c r="J13" s="251"/>
      <c r="K13" s="254"/>
      <c r="L13" s="259"/>
      <c r="M13" s="259"/>
      <c r="N13" s="257"/>
      <c r="O13" s="257"/>
      <c r="P13" s="257"/>
      <c r="Q13" s="257"/>
    </row>
    <row r="14" spans="1:22" s="222" customFormat="1" ht="15" customHeight="1" x14ac:dyDescent="0.25">
      <c r="A14" s="38" t="s">
        <v>93</v>
      </c>
      <c r="B14" s="38" t="s">
        <v>4</v>
      </c>
      <c r="C14" s="486" t="e">
        <f ca="1">РАСЧЕТЫ!I44</f>
        <v>#N/A</v>
      </c>
      <c r="D14" s="38" t="s">
        <v>4</v>
      </c>
      <c r="E14" s="221" t="e">
        <f ca="1">РАСЧЕТЫ!I69</f>
        <v>#DIV/0!</v>
      </c>
      <c r="F14" s="38" t="s">
        <v>4</v>
      </c>
      <c r="G14" s="486" t="e">
        <f ca="1">РАСЧЕТЫ!I94</f>
        <v>#N/A</v>
      </c>
      <c r="H14" s="43" t="s">
        <v>4</v>
      </c>
      <c r="I14" s="486" t="e">
        <f ca="1">РАСЧЕТЫ!I119</f>
        <v>#N/A</v>
      </c>
      <c r="J14" s="251"/>
      <c r="K14" s="254"/>
      <c r="L14" s="259"/>
      <c r="M14" s="259"/>
      <c r="N14" s="260"/>
      <c r="O14" s="260"/>
      <c r="P14" s="260"/>
      <c r="Q14" s="260"/>
    </row>
    <row r="15" spans="1:22" s="13" customFormat="1" ht="28.15" customHeight="1" thickBot="1" x14ac:dyDescent="0.3">
      <c r="A15" s="223"/>
      <c r="B15" s="224" t="s">
        <v>92</v>
      </c>
      <c r="C15" s="225" t="str">
        <f>РАСЧЕТЫ!I49</f>
        <v>240-300 мг/л АА</v>
      </c>
      <c r="D15" s="224" t="s">
        <v>92</v>
      </c>
      <c r="E15" s="226" t="str">
        <f>РАСЧЕТЫ!I74</f>
        <v>25-40 мг/л АА</v>
      </c>
      <c r="F15" s="224" t="s">
        <v>92</v>
      </c>
      <c r="G15" s="226" t="str">
        <f>РАСЧЕТЫ!I99</f>
        <v>10-25 мг/л АА</v>
      </c>
      <c r="H15" s="224" t="s">
        <v>92</v>
      </c>
      <c r="I15" s="226" t="str">
        <f>РАСЧЕТЫ!I124</f>
        <v>2-5 мг/л АА</v>
      </c>
      <c r="J15" s="181"/>
    </row>
    <row r="16" spans="1:22" s="13" customFormat="1" ht="15" customHeight="1" thickTop="1" x14ac:dyDescent="0.25">
      <c r="A16" s="174"/>
      <c r="B16" s="177"/>
      <c r="C16" s="174"/>
      <c r="D16" s="174"/>
      <c r="E16" s="180"/>
      <c r="F16" s="174"/>
      <c r="G16" s="180"/>
      <c r="H16" s="174"/>
      <c r="I16" s="177"/>
      <c r="J16" s="15"/>
      <c r="K16" s="15"/>
    </row>
    <row r="17" spans="1:16" s="15" customFormat="1" x14ac:dyDescent="0.25">
      <c r="A17" s="174"/>
      <c r="B17" s="169"/>
      <c r="C17" s="169"/>
      <c r="D17" s="169"/>
      <c r="L17" s="188"/>
      <c r="P17" s="189"/>
    </row>
    <row r="18" spans="1:16" s="15" customFormat="1" x14ac:dyDescent="0.25">
      <c r="A18" s="174"/>
      <c r="B18" s="169"/>
      <c r="C18" s="169"/>
      <c r="D18" s="169"/>
      <c r="L18" s="188"/>
      <c r="P18" s="189"/>
    </row>
    <row r="19" spans="1:16" s="15" customFormat="1" x14ac:dyDescent="0.25">
      <c r="A19" s="174"/>
      <c r="B19" s="169"/>
      <c r="C19" s="169"/>
      <c r="D19" s="169"/>
      <c r="L19" s="188"/>
      <c r="P19" s="189"/>
    </row>
    <row r="20" spans="1:16" s="15" customFormat="1" x14ac:dyDescent="0.25">
      <c r="A20" s="174"/>
      <c r="B20" s="169"/>
      <c r="C20" s="169"/>
      <c r="D20" s="169"/>
      <c r="L20" s="188"/>
      <c r="P20" s="189"/>
    </row>
    <row r="21" spans="1:16" s="15" customFormat="1" x14ac:dyDescent="0.25">
      <c r="A21" s="174"/>
      <c r="B21" s="169"/>
      <c r="C21" s="169"/>
      <c r="D21" s="169"/>
      <c r="L21" s="188"/>
      <c r="P21" s="189"/>
    </row>
    <row r="22" spans="1:16" s="15" customFormat="1" x14ac:dyDescent="0.25">
      <c r="A22" s="174"/>
      <c r="B22" s="169"/>
      <c r="C22" s="169"/>
      <c r="D22" s="169"/>
      <c r="L22" s="188"/>
      <c r="P22" s="189"/>
    </row>
    <row r="23" spans="1:16" s="15" customFormat="1" x14ac:dyDescent="0.25">
      <c r="A23" s="174"/>
      <c r="B23" s="169"/>
      <c r="C23" s="169"/>
      <c r="D23" s="169"/>
      <c r="L23" s="188"/>
      <c r="P23" s="189"/>
    </row>
    <row r="24" spans="1:16" s="15" customFormat="1" x14ac:dyDescent="0.25">
      <c r="A24" s="174"/>
      <c r="B24" s="169"/>
      <c r="C24" s="169"/>
      <c r="D24" s="169"/>
      <c r="L24" s="188"/>
      <c r="P24" s="189"/>
    </row>
    <row r="25" spans="1:16" s="15" customFormat="1" x14ac:dyDescent="0.25">
      <c r="A25" s="174"/>
      <c r="B25" s="169"/>
      <c r="C25" s="169"/>
      <c r="D25" s="169"/>
      <c r="L25" s="188"/>
      <c r="P25" s="189"/>
    </row>
    <row r="26" spans="1:16" s="15" customFormat="1" x14ac:dyDescent="0.25">
      <c r="A26" s="174"/>
      <c r="B26" s="169"/>
      <c r="C26" s="169"/>
      <c r="D26" s="169"/>
      <c r="L26" s="188"/>
      <c r="P26" s="189"/>
    </row>
    <row r="27" spans="1:16" s="15" customFormat="1" x14ac:dyDescent="0.25">
      <c r="A27" s="174"/>
      <c r="B27" s="169"/>
      <c r="C27" s="169"/>
      <c r="D27" s="169"/>
      <c r="L27" s="188"/>
      <c r="P27" s="189"/>
    </row>
    <row r="28" spans="1:16" s="15" customFormat="1" x14ac:dyDescent="0.25">
      <c r="A28" s="174"/>
      <c r="B28" s="169"/>
      <c r="C28" s="169"/>
      <c r="D28" s="169"/>
      <c r="L28" s="188"/>
      <c r="P28" s="189"/>
    </row>
    <row r="29" spans="1:16" s="15" customFormat="1" x14ac:dyDescent="0.25">
      <c r="A29" s="174"/>
      <c r="B29" s="169"/>
      <c r="C29" s="169"/>
      <c r="D29" s="169"/>
      <c r="L29" s="188"/>
      <c r="P29" s="189"/>
    </row>
    <row r="30" spans="1:16" s="15" customFormat="1" x14ac:dyDescent="0.25">
      <c r="A30" s="174"/>
      <c r="B30" s="169"/>
      <c r="C30" s="169"/>
      <c r="D30" s="169"/>
      <c r="L30" s="188"/>
      <c r="P30" s="189"/>
    </row>
    <row r="31" spans="1:16" s="15" customFormat="1" x14ac:dyDescent="0.25">
      <c r="A31" s="174"/>
      <c r="B31" s="169"/>
      <c r="C31" s="169"/>
      <c r="D31" s="169"/>
      <c r="L31" s="188"/>
      <c r="P31" s="189"/>
    </row>
    <row r="32" spans="1:16" s="15" customFormat="1" x14ac:dyDescent="0.25">
      <c r="A32" s="174"/>
      <c r="B32" s="169"/>
      <c r="C32" s="169"/>
      <c r="D32" s="169"/>
      <c r="L32" s="188"/>
      <c r="P32" s="189"/>
    </row>
    <row r="33" spans="1:16" s="15" customFormat="1" x14ac:dyDescent="0.25">
      <c r="A33" s="174"/>
      <c r="B33" s="169"/>
      <c r="C33" s="169"/>
      <c r="D33" s="169"/>
      <c r="L33" s="188"/>
      <c r="P33" s="189"/>
    </row>
    <row r="34" spans="1:16" s="15" customFormat="1" x14ac:dyDescent="0.25">
      <c r="A34" s="174"/>
      <c r="B34" s="169"/>
      <c r="C34" s="169"/>
      <c r="D34" s="169"/>
      <c r="L34" s="188"/>
      <c r="P34" s="189"/>
    </row>
    <row r="35" spans="1:16" s="15" customFormat="1" x14ac:dyDescent="0.25">
      <c r="A35" s="174"/>
      <c r="B35" s="169"/>
      <c r="C35" s="169"/>
      <c r="D35" s="169"/>
      <c r="L35" s="188"/>
      <c r="P35" s="189"/>
    </row>
    <row r="36" spans="1:16" s="15" customFormat="1" x14ac:dyDescent="0.25">
      <c r="A36" s="174"/>
      <c r="B36" s="169"/>
      <c r="C36" s="169"/>
      <c r="D36" s="169"/>
      <c r="L36" s="188"/>
      <c r="P36" s="189"/>
    </row>
    <row r="37" spans="1:16" s="15" customFormat="1" x14ac:dyDescent="0.25">
      <c r="A37" s="174"/>
      <c r="B37" s="169"/>
      <c r="C37" s="169"/>
      <c r="D37" s="169"/>
      <c r="L37" s="188"/>
      <c r="P37" s="189"/>
    </row>
    <row r="38" spans="1:16" s="15" customFormat="1" x14ac:dyDescent="0.25">
      <c r="A38" s="174"/>
      <c r="B38" s="169"/>
      <c r="C38" s="169"/>
      <c r="D38" s="169"/>
      <c r="L38" s="188"/>
      <c r="P38" s="189"/>
    </row>
    <row r="39" spans="1:16" s="15" customFormat="1" x14ac:dyDescent="0.25">
      <c r="A39" s="174"/>
      <c r="B39" s="169"/>
      <c r="C39" s="169"/>
      <c r="D39" s="169"/>
      <c r="L39" s="188"/>
      <c r="P39" s="189"/>
    </row>
    <row r="40" spans="1:16" s="15" customFormat="1" x14ac:dyDescent="0.25">
      <c r="A40" s="174"/>
      <c r="B40" s="169"/>
      <c r="C40" s="169"/>
      <c r="D40" s="169"/>
      <c r="L40" s="188"/>
      <c r="P40" s="189"/>
    </row>
    <row r="41" spans="1:16" s="15" customFormat="1" x14ac:dyDescent="0.25">
      <c r="A41" s="174"/>
      <c r="B41" s="169"/>
      <c r="C41" s="169"/>
      <c r="D41" s="169"/>
      <c r="L41" s="188"/>
      <c r="P41" s="189"/>
    </row>
    <row r="42" spans="1:16" s="15" customFormat="1" x14ac:dyDescent="0.25">
      <c r="A42" s="174"/>
      <c r="B42" s="169"/>
      <c r="C42" s="169"/>
      <c r="D42" s="169"/>
      <c r="L42" s="188"/>
      <c r="P42" s="189"/>
    </row>
    <row r="43" spans="1:16" s="15" customFormat="1" x14ac:dyDescent="0.25">
      <c r="A43" s="174"/>
      <c r="B43" s="169"/>
      <c r="C43" s="169"/>
      <c r="D43" s="169"/>
      <c r="L43" s="188"/>
      <c r="P43" s="189"/>
    </row>
    <row r="44" spans="1:16" s="15" customFormat="1" x14ac:dyDescent="0.25">
      <c r="A44" s="174"/>
      <c r="B44" s="169"/>
      <c r="C44" s="169"/>
      <c r="D44" s="169"/>
      <c r="L44" s="188"/>
      <c r="P44" s="189"/>
    </row>
    <row r="45" spans="1:16" s="15" customFormat="1" x14ac:dyDescent="0.25">
      <c r="A45" s="174"/>
      <c r="B45" s="169"/>
      <c r="C45" s="169"/>
      <c r="D45" s="169"/>
      <c r="L45" s="188"/>
      <c r="P45" s="189"/>
    </row>
    <row r="46" spans="1:16" s="15" customFormat="1" x14ac:dyDescent="0.25">
      <c r="A46" s="174"/>
      <c r="B46" s="169"/>
      <c r="C46" s="169"/>
      <c r="D46" s="169"/>
      <c r="L46" s="188"/>
      <c r="P46" s="189"/>
    </row>
    <row r="47" spans="1:16" s="15" customFormat="1" x14ac:dyDescent="0.25">
      <c r="A47" s="174"/>
      <c r="B47" s="169"/>
      <c r="C47" s="169"/>
      <c r="D47" s="169"/>
      <c r="L47" s="188"/>
      <c r="P47" s="189"/>
    </row>
    <row r="48" spans="1:16" s="15" customFormat="1" x14ac:dyDescent="0.25">
      <c r="A48" s="174"/>
      <c r="B48" s="169"/>
      <c r="C48" s="169"/>
      <c r="D48" s="169"/>
      <c r="L48" s="188"/>
      <c r="P48" s="189"/>
    </row>
    <row r="49" spans="1:16" s="15" customFormat="1" x14ac:dyDescent="0.25">
      <c r="A49" s="174"/>
      <c r="B49" s="169"/>
      <c r="C49" s="169"/>
      <c r="D49" s="169"/>
      <c r="L49" s="188"/>
      <c r="P49" s="189"/>
    </row>
    <row r="50" spans="1:16" s="15" customFormat="1" x14ac:dyDescent="0.25">
      <c r="A50" s="174"/>
      <c r="B50" s="169"/>
      <c r="C50" s="169"/>
      <c r="D50" s="169"/>
      <c r="L50" s="188"/>
      <c r="P50" s="189"/>
    </row>
    <row r="51" spans="1:16" s="15" customFormat="1" x14ac:dyDescent="0.25">
      <c r="A51" s="174"/>
      <c r="B51" s="169"/>
      <c r="C51" s="169"/>
      <c r="D51" s="169"/>
      <c r="L51" s="188"/>
      <c r="P51" s="189"/>
    </row>
    <row r="52" spans="1:16" s="15" customFormat="1" x14ac:dyDescent="0.25">
      <c r="A52" s="174"/>
      <c r="B52" s="169"/>
      <c r="C52" s="169"/>
      <c r="D52" s="169"/>
      <c r="L52" s="188"/>
      <c r="P52" s="189"/>
    </row>
    <row r="53" spans="1:16" s="15" customFormat="1" x14ac:dyDescent="0.25">
      <c r="A53" s="174"/>
      <c r="B53" s="169"/>
      <c r="C53" s="169"/>
      <c r="D53" s="169"/>
      <c r="L53" s="188"/>
      <c r="P53" s="189"/>
    </row>
    <row r="54" spans="1:16" s="15" customFormat="1" x14ac:dyDescent="0.25">
      <c r="A54" s="174"/>
      <c r="B54" s="169"/>
      <c r="C54" s="169"/>
      <c r="D54" s="169"/>
      <c r="L54" s="188"/>
      <c r="P54" s="189"/>
    </row>
    <row r="55" spans="1:16" s="15" customFormat="1" x14ac:dyDescent="0.25">
      <c r="A55" s="174"/>
      <c r="B55" s="169"/>
      <c r="C55" s="169"/>
      <c r="D55" s="169"/>
      <c r="L55" s="188"/>
      <c r="P55" s="189"/>
    </row>
    <row r="56" spans="1:16" s="15" customFormat="1" x14ac:dyDescent="0.25">
      <c r="A56" s="174"/>
      <c r="B56" s="169"/>
      <c r="C56" s="169"/>
      <c r="D56" s="169"/>
      <c r="L56" s="188"/>
      <c r="P56" s="189"/>
    </row>
    <row r="57" spans="1:16" s="15" customFormat="1" x14ac:dyDescent="0.25">
      <c r="A57" s="174"/>
      <c r="B57" s="169"/>
      <c r="C57" s="169"/>
      <c r="D57" s="169"/>
      <c r="L57" s="188"/>
      <c r="P57" s="189"/>
    </row>
    <row r="58" spans="1:16" s="15" customFormat="1" x14ac:dyDescent="0.25">
      <c r="A58" s="174"/>
      <c r="B58" s="169"/>
      <c r="C58" s="169"/>
      <c r="D58" s="169"/>
      <c r="L58" s="188"/>
      <c r="P58" s="189"/>
    </row>
    <row r="59" spans="1:16" s="15" customFormat="1" x14ac:dyDescent="0.25">
      <c r="A59" s="174"/>
      <c r="B59" s="169"/>
      <c r="C59" s="169"/>
      <c r="D59" s="169"/>
      <c r="L59" s="188"/>
      <c r="P59" s="189"/>
    </row>
    <row r="60" spans="1:16" s="15" customFormat="1" x14ac:dyDescent="0.25">
      <c r="A60" s="174"/>
      <c r="B60" s="169"/>
      <c r="C60" s="169"/>
      <c r="D60" s="169"/>
      <c r="L60" s="188"/>
      <c r="P60" s="189"/>
    </row>
    <row r="61" spans="1:16" s="15" customFormat="1" x14ac:dyDescent="0.25">
      <c r="A61" s="174"/>
      <c r="B61" s="169"/>
      <c r="C61" s="169"/>
      <c r="D61" s="169"/>
      <c r="L61" s="188"/>
      <c r="P61" s="189"/>
    </row>
    <row r="62" spans="1:16" s="15" customFormat="1" x14ac:dyDescent="0.25">
      <c r="A62" s="174"/>
      <c r="B62" s="169"/>
      <c r="C62" s="169"/>
      <c r="D62" s="169"/>
      <c r="L62" s="188"/>
      <c r="P62" s="189"/>
    </row>
    <row r="63" spans="1:16" s="15" customFormat="1" x14ac:dyDescent="0.25">
      <c r="A63" s="174"/>
      <c r="B63" s="169"/>
      <c r="C63" s="169"/>
      <c r="D63" s="169"/>
      <c r="L63" s="188"/>
      <c r="P63" s="189"/>
    </row>
    <row r="64" spans="1:16" s="15" customFormat="1" x14ac:dyDescent="0.25">
      <c r="A64" s="174"/>
      <c r="B64" s="169"/>
      <c r="C64" s="169"/>
      <c r="D64" s="169"/>
      <c r="L64" s="188"/>
      <c r="P64" s="189"/>
    </row>
    <row r="65" spans="1:16" s="15" customFormat="1" x14ac:dyDescent="0.25">
      <c r="A65" s="174"/>
      <c r="B65" s="169"/>
      <c r="C65" s="169"/>
      <c r="D65" s="169"/>
      <c r="L65" s="188"/>
      <c r="P65" s="189"/>
    </row>
    <row r="66" spans="1:16" s="15" customFormat="1" x14ac:dyDescent="0.25">
      <c r="A66" s="174"/>
      <c r="B66" s="169"/>
      <c r="C66" s="169"/>
      <c r="D66" s="169"/>
      <c r="L66" s="188"/>
      <c r="P66" s="189"/>
    </row>
    <row r="67" spans="1:16" s="15" customFormat="1" x14ac:dyDescent="0.25">
      <c r="A67" s="174"/>
      <c r="B67" s="169"/>
      <c r="C67" s="169"/>
      <c r="D67" s="169"/>
      <c r="L67" s="188"/>
      <c r="P67" s="189"/>
    </row>
    <row r="68" spans="1:16" s="15" customFormat="1" x14ac:dyDescent="0.25">
      <c r="A68" s="174"/>
      <c r="B68" s="169"/>
      <c r="C68" s="169"/>
      <c r="D68" s="169"/>
      <c r="L68" s="188"/>
      <c r="P68" s="189"/>
    </row>
    <row r="69" spans="1:16" s="15" customFormat="1" x14ac:dyDescent="0.25">
      <c r="A69" s="174"/>
      <c r="B69" s="169"/>
      <c r="C69" s="169"/>
      <c r="D69" s="169"/>
      <c r="L69" s="188"/>
      <c r="P69" s="189"/>
    </row>
    <row r="70" spans="1:16" s="15" customFormat="1" x14ac:dyDescent="0.25">
      <c r="A70" s="174"/>
      <c r="B70" s="169"/>
      <c r="C70" s="169"/>
      <c r="D70" s="169"/>
      <c r="L70" s="188"/>
      <c r="P70" s="189"/>
    </row>
    <row r="71" spans="1:16" s="15" customFormat="1" x14ac:dyDescent="0.25">
      <c r="A71" s="174"/>
      <c r="B71" s="169"/>
      <c r="C71" s="169"/>
      <c r="D71" s="169"/>
      <c r="L71" s="188"/>
      <c r="P71" s="189"/>
    </row>
    <row r="72" spans="1:16" s="15" customFormat="1" x14ac:dyDescent="0.25">
      <c r="A72" s="174"/>
      <c r="B72" s="169"/>
      <c r="C72" s="169"/>
      <c r="D72" s="169"/>
      <c r="L72" s="188"/>
      <c r="P72" s="189"/>
    </row>
    <row r="73" spans="1:16" s="15" customFormat="1" x14ac:dyDescent="0.25">
      <c r="A73" s="174"/>
      <c r="B73" s="169"/>
      <c r="C73" s="169"/>
      <c r="D73" s="169"/>
      <c r="L73" s="188"/>
      <c r="P73" s="189"/>
    </row>
    <row r="74" spans="1:16" s="15" customFormat="1" x14ac:dyDescent="0.25">
      <c r="A74" s="174"/>
      <c r="B74" s="169"/>
      <c r="C74" s="169"/>
      <c r="D74" s="169"/>
      <c r="L74" s="188"/>
      <c r="P74" s="189"/>
    </row>
    <row r="75" spans="1:16" s="15" customFormat="1" x14ac:dyDescent="0.25">
      <c r="A75" s="174"/>
      <c r="B75" s="169"/>
      <c r="C75" s="169"/>
      <c r="D75" s="169"/>
      <c r="L75" s="188"/>
      <c r="P75" s="189"/>
    </row>
    <row r="76" spans="1:16" s="15" customFormat="1" x14ac:dyDescent="0.25">
      <c r="A76" s="174"/>
      <c r="B76" s="169"/>
      <c r="C76" s="169"/>
      <c r="D76" s="169"/>
      <c r="L76" s="188"/>
      <c r="P76" s="189"/>
    </row>
    <row r="77" spans="1:16" s="15" customFormat="1" x14ac:dyDescent="0.25">
      <c r="A77" s="174"/>
      <c r="B77" s="169"/>
      <c r="C77" s="169"/>
      <c r="D77" s="169"/>
      <c r="L77" s="188"/>
      <c r="P77" s="189"/>
    </row>
    <row r="78" spans="1:16" s="15" customFormat="1" x14ac:dyDescent="0.25">
      <c r="A78" s="174"/>
      <c r="B78" s="169"/>
      <c r="C78" s="169"/>
      <c r="D78" s="169"/>
      <c r="L78" s="188"/>
      <c r="P78" s="189"/>
    </row>
    <row r="79" spans="1:16" s="15" customFormat="1" x14ac:dyDescent="0.25">
      <c r="A79" s="174"/>
      <c r="B79" s="169"/>
      <c r="C79" s="169"/>
      <c r="D79" s="169"/>
      <c r="L79" s="188"/>
      <c r="P79" s="189"/>
    </row>
    <row r="80" spans="1:16" s="15" customFormat="1" x14ac:dyDescent="0.25">
      <c r="A80" s="174"/>
      <c r="B80" s="169"/>
      <c r="C80" s="169"/>
      <c r="D80" s="169"/>
      <c r="L80" s="188"/>
      <c r="P80" s="189"/>
    </row>
    <row r="81" spans="1:16" s="15" customFormat="1" x14ac:dyDescent="0.25">
      <c r="A81" s="174"/>
      <c r="B81" s="169"/>
      <c r="C81" s="169"/>
      <c r="D81" s="169"/>
      <c r="L81" s="188"/>
      <c r="P81" s="189"/>
    </row>
    <row r="82" spans="1:16" s="15" customFormat="1" x14ac:dyDescent="0.25">
      <c r="A82" s="174"/>
      <c r="B82" s="169"/>
      <c r="C82" s="169"/>
      <c r="D82" s="169"/>
      <c r="L82" s="188"/>
      <c r="P82" s="189"/>
    </row>
    <row r="83" spans="1:16" s="15" customFormat="1" x14ac:dyDescent="0.25">
      <c r="A83" s="174"/>
      <c r="B83" s="169"/>
      <c r="C83" s="169"/>
      <c r="D83" s="169"/>
      <c r="L83" s="188"/>
      <c r="P83" s="189"/>
    </row>
    <row r="84" spans="1:16" s="15" customFormat="1" x14ac:dyDescent="0.25">
      <c r="A84" s="174"/>
      <c r="B84" s="169"/>
      <c r="C84" s="169"/>
      <c r="D84" s="169"/>
      <c r="L84" s="188"/>
      <c r="P84" s="189"/>
    </row>
    <row r="85" spans="1:16" s="15" customFormat="1" x14ac:dyDescent="0.25">
      <c r="A85" s="174"/>
      <c r="B85" s="169"/>
      <c r="C85" s="169"/>
      <c r="D85" s="169"/>
      <c r="L85" s="188"/>
      <c r="P85" s="189"/>
    </row>
    <row r="86" spans="1:16" s="15" customFormat="1" x14ac:dyDescent="0.25">
      <c r="A86" s="174"/>
      <c r="B86" s="169"/>
      <c r="C86" s="169"/>
      <c r="D86" s="169"/>
      <c r="L86" s="188"/>
      <c r="P86" s="189"/>
    </row>
    <row r="87" spans="1:16" s="15" customFormat="1" x14ac:dyDescent="0.25">
      <c r="A87" s="174"/>
      <c r="B87" s="169"/>
      <c r="C87" s="169"/>
      <c r="D87" s="169"/>
      <c r="L87" s="188"/>
      <c r="P87" s="189"/>
    </row>
    <row r="88" spans="1:16" s="15" customFormat="1" x14ac:dyDescent="0.25">
      <c r="A88" s="174"/>
      <c r="B88" s="169"/>
      <c r="C88" s="169"/>
      <c r="D88" s="169"/>
      <c r="L88" s="188"/>
      <c r="P88" s="189"/>
    </row>
    <row r="89" spans="1:16" s="15" customFormat="1" x14ac:dyDescent="0.25">
      <c r="A89" s="174"/>
      <c r="B89" s="169"/>
      <c r="C89" s="169"/>
      <c r="D89" s="169"/>
      <c r="L89" s="188"/>
      <c r="P89" s="189"/>
    </row>
    <row r="90" spans="1:16" s="15" customFormat="1" x14ac:dyDescent="0.25">
      <c r="A90" s="174"/>
      <c r="B90" s="169"/>
      <c r="C90" s="169"/>
      <c r="D90" s="169"/>
      <c r="L90" s="188"/>
      <c r="P90" s="189"/>
    </row>
    <row r="91" spans="1:16" s="15" customFormat="1" x14ac:dyDescent="0.25">
      <c r="A91" s="174"/>
      <c r="B91" s="169"/>
      <c r="C91" s="169"/>
      <c r="D91" s="169"/>
      <c r="L91" s="188"/>
      <c r="P91" s="189"/>
    </row>
    <row r="92" spans="1:16" s="15" customFormat="1" x14ac:dyDescent="0.25">
      <c r="A92" s="174"/>
      <c r="B92" s="169"/>
      <c r="C92" s="169"/>
      <c r="D92" s="169"/>
      <c r="L92" s="188"/>
      <c r="P92" s="189"/>
    </row>
    <row r="93" spans="1:16" s="15" customFormat="1" x14ac:dyDescent="0.25">
      <c r="A93" s="174"/>
      <c r="B93" s="169"/>
      <c r="C93" s="169"/>
      <c r="D93" s="169"/>
      <c r="J93"/>
      <c r="K93"/>
      <c r="L93" s="188"/>
      <c r="P93" s="189"/>
    </row>
    <row r="94" spans="1:16" x14ac:dyDescent="0.25">
      <c r="C94" s="169"/>
      <c r="D94" s="169"/>
      <c r="E94" s="15"/>
    </row>
    <row r="95" spans="1:16" x14ac:dyDescent="0.25">
      <c r="C95" s="169"/>
      <c r="D95" s="169"/>
      <c r="E95" s="15"/>
    </row>
    <row r="96" spans="1:16" x14ac:dyDescent="0.25">
      <c r="C96" s="169"/>
      <c r="D96" s="169"/>
      <c r="E96" s="15"/>
    </row>
    <row r="97" spans="3:5" x14ac:dyDescent="0.25">
      <c r="C97" s="169"/>
      <c r="D97" s="169"/>
      <c r="E97" s="15"/>
    </row>
    <row r="98" spans="3:5" x14ac:dyDescent="0.25">
      <c r="C98" s="169"/>
      <c r="D98" s="169"/>
      <c r="E98" s="15"/>
    </row>
    <row r="99" spans="3:5" x14ac:dyDescent="0.25">
      <c r="C99" s="169"/>
      <c r="D99" s="169"/>
      <c r="E99" s="15"/>
    </row>
    <row r="100" spans="3:5" x14ac:dyDescent="0.25">
      <c r="C100" s="169"/>
      <c r="D100" s="169"/>
      <c r="E100" s="15"/>
    </row>
    <row r="101" spans="3:5" x14ac:dyDescent="0.25">
      <c r="C101" s="169"/>
      <c r="D101" s="169"/>
      <c r="E101" s="15"/>
    </row>
    <row r="102" spans="3:5" x14ac:dyDescent="0.25">
      <c r="C102" s="169"/>
      <c r="D102" s="169"/>
      <c r="E102" s="15"/>
    </row>
    <row r="103" spans="3:5" x14ac:dyDescent="0.25">
      <c r="C103" s="169"/>
      <c r="D103" s="169"/>
      <c r="E103" s="15"/>
    </row>
    <row r="104" spans="3:5" x14ac:dyDescent="0.25">
      <c r="C104" s="169"/>
      <c r="D104" s="169"/>
      <c r="E104" s="15"/>
    </row>
    <row r="105" spans="3:5" x14ac:dyDescent="0.25">
      <c r="C105" s="169"/>
      <c r="D105" s="169"/>
      <c r="E105" s="15"/>
    </row>
    <row r="106" spans="3:5" x14ac:dyDescent="0.25">
      <c r="C106" s="169"/>
      <c r="D106" s="169"/>
      <c r="E106" s="15"/>
    </row>
    <row r="107" spans="3:5" x14ac:dyDescent="0.25">
      <c r="C107" s="169"/>
      <c r="D107" s="169"/>
      <c r="E107" s="15"/>
    </row>
    <row r="108" spans="3:5" x14ac:dyDescent="0.25">
      <c r="C108" s="169"/>
      <c r="D108" s="169"/>
      <c r="E108" s="15"/>
    </row>
    <row r="109" spans="3:5" x14ac:dyDescent="0.25">
      <c r="C109" s="169"/>
      <c r="D109" s="169"/>
      <c r="E109" s="15"/>
    </row>
    <row r="110" spans="3:5" x14ac:dyDescent="0.25">
      <c r="C110" s="169"/>
      <c r="D110" s="169"/>
      <c r="E110" s="15"/>
    </row>
    <row r="111" spans="3:5" x14ac:dyDescent="0.25">
      <c r="C111" s="169"/>
      <c r="D111" s="169"/>
      <c r="E111" s="15"/>
    </row>
    <row r="112" spans="3:5" x14ac:dyDescent="0.25">
      <c r="C112" s="169"/>
      <c r="D112" s="169"/>
      <c r="E112" s="15"/>
    </row>
    <row r="113" spans="3:5" x14ac:dyDescent="0.25">
      <c r="C113" s="169"/>
      <c r="D113" s="169"/>
      <c r="E113" s="15"/>
    </row>
    <row r="114" spans="3:5" x14ac:dyDescent="0.25">
      <c r="C114" s="169"/>
      <c r="D114" s="169"/>
      <c r="E114" s="15"/>
    </row>
    <row r="115" spans="3:5" x14ac:dyDescent="0.25">
      <c r="C115" s="169"/>
      <c r="D115" s="169"/>
      <c r="E115" s="15"/>
    </row>
    <row r="116" spans="3:5" x14ac:dyDescent="0.25">
      <c r="C116" s="169"/>
      <c r="D116" s="169"/>
      <c r="E116" s="15"/>
    </row>
    <row r="117" spans="3:5" x14ac:dyDescent="0.25">
      <c r="C117" s="169"/>
      <c r="D117" s="169"/>
      <c r="E117" s="15"/>
    </row>
    <row r="118" spans="3:5" x14ac:dyDescent="0.25">
      <c r="C118" s="169"/>
      <c r="D118" s="169"/>
      <c r="E118" s="15"/>
    </row>
    <row r="119" spans="3:5" x14ac:dyDescent="0.25">
      <c r="C119" s="169"/>
      <c r="D119" s="169"/>
      <c r="E119" s="15"/>
    </row>
    <row r="120" spans="3:5" x14ac:dyDescent="0.25">
      <c r="C120" s="169"/>
      <c r="D120" s="169"/>
      <c r="E120" s="15"/>
    </row>
    <row r="121" spans="3:5" x14ac:dyDescent="0.25">
      <c r="C121" s="169"/>
      <c r="D121" s="169"/>
      <c r="E121" s="15"/>
    </row>
    <row r="122" spans="3:5" x14ac:dyDescent="0.25">
      <c r="C122" s="169"/>
      <c r="D122" s="169"/>
      <c r="E122" s="15"/>
    </row>
    <row r="123" spans="3:5" x14ac:dyDescent="0.25">
      <c r="C123" s="169"/>
      <c r="D123" s="169"/>
      <c r="E123" s="15"/>
    </row>
    <row r="124" spans="3:5" x14ac:dyDescent="0.25">
      <c r="C124" s="169"/>
      <c r="D124" s="169"/>
      <c r="E124" s="15"/>
    </row>
    <row r="125" spans="3:5" x14ac:dyDescent="0.25">
      <c r="C125" s="169"/>
      <c r="D125" s="169"/>
      <c r="E125" s="15"/>
    </row>
    <row r="126" spans="3:5" x14ac:dyDescent="0.25">
      <c r="C126" s="169"/>
      <c r="D126" s="169"/>
      <c r="E126" s="15"/>
    </row>
    <row r="127" spans="3:5" x14ac:dyDescent="0.25">
      <c r="C127" s="169"/>
      <c r="D127" s="169"/>
      <c r="E127" s="15"/>
    </row>
    <row r="128" spans="3:5" x14ac:dyDescent="0.25">
      <c r="C128" s="169"/>
      <c r="D128" s="169"/>
      <c r="E128" s="15"/>
    </row>
    <row r="129" spans="3:5" x14ac:dyDescent="0.25">
      <c r="C129" s="169"/>
      <c r="D129" s="169"/>
      <c r="E129" s="15"/>
    </row>
    <row r="130" spans="3:5" x14ac:dyDescent="0.25">
      <c r="C130" s="169"/>
      <c r="D130" s="169"/>
      <c r="E130" s="15"/>
    </row>
    <row r="131" spans="3:5" x14ac:dyDescent="0.25">
      <c r="C131" s="169"/>
      <c r="D131" s="169"/>
      <c r="E131" s="15"/>
    </row>
    <row r="132" spans="3:5" x14ac:dyDescent="0.25">
      <c r="C132" s="169"/>
      <c r="D132" s="169"/>
      <c r="E132" s="15"/>
    </row>
    <row r="133" spans="3:5" x14ac:dyDescent="0.25">
      <c r="C133" s="169"/>
      <c r="D133" s="169"/>
      <c r="E133" s="15"/>
    </row>
    <row r="134" spans="3:5" x14ac:dyDescent="0.25">
      <c r="C134" s="169"/>
      <c r="D134" s="169"/>
      <c r="E134" s="15"/>
    </row>
    <row r="135" spans="3:5" x14ac:dyDescent="0.25">
      <c r="C135" s="169"/>
      <c r="D135" s="169"/>
      <c r="E135" s="15"/>
    </row>
    <row r="136" spans="3:5" x14ac:dyDescent="0.25">
      <c r="C136" s="169"/>
      <c r="D136" s="169"/>
      <c r="E136" s="15"/>
    </row>
    <row r="137" spans="3:5" x14ac:dyDescent="0.25">
      <c r="C137" s="169"/>
      <c r="D137" s="169"/>
      <c r="E137" s="15"/>
    </row>
    <row r="138" spans="3:5" x14ac:dyDescent="0.25">
      <c r="C138" s="169"/>
      <c r="D138" s="169"/>
      <c r="E138" s="15"/>
    </row>
    <row r="139" spans="3:5" x14ac:dyDescent="0.25">
      <c r="C139" s="169"/>
      <c r="D139" s="169"/>
      <c r="E139" s="15"/>
    </row>
    <row r="140" spans="3:5" x14ac:dyDescent="0.25">
      <c r="C140" s="169"/>
      <c r="D140" s="169"/>
      <c r="E140" s="15"/>
    </row>
    <row r="141" spans="3:5" x14ac:dyDescent="0.25">
      <c r="C141" s="169"/>
      <c r="D141" s="169"/>
      <c r="E141" s="15"/>
    </row>
    <row r="142" spans="3:5" x14ac:dyDescent="0.25">
      <c r="C142" s="169"/>
      <c r="D142" s="169"/>
      <c r="E142" s="15"/>
    </row>
    <row r="143" spans="3:5" x14ac:dyDescent="0.25">
      <c r="C143" s="169"/>
      <c r="D143" s="169"/>
      <c r="E143" s="15"/>
    </row>
    <row r="144" spans="3:5" x14ac:dyDescent="0.25">
      <c r="C144" s="169"/>
      <c r="D144" s="169"/>
      <c r="E144" s="15"/>
    </row>
    <row r="145" spans="3:5" x14ac:dyDescent="0.25">
      <c r="C145" s="169"/>
      <c r="D145" s="169"/>
      <c r="E145" s="15"/>
    </row>
    <row r="146" spans="3:5" x14ac:dyDescent="0.25">
      <c r="C146" s="169"/>
      <c r="D146" s="169"/>
      <c r="E146" s="15"/>
    </row>
    <row r="147" spans="3:5" x14ac:dyDescent="0.25">
      <c r="C147" s="169"/>
      <c r="D147" s="169"/>
      <c r="E147" s="15"/>
    </row>
    <row r="148" spans="3:5" x14ac:dyDescent="0.25">
      <c r="C148" s="169"/>
      <c r="D148" s="169"/>
      <c r="E148" s="15"/>
    </row>
    <row r="149" spans="3:5" x14ac:dyDescent="0.25">
      <c r="C149" s="169"/>
      <c r="D149" s="169"/>
      <c r="E149" s="15"/>
    </row>
    <row r="150" spans="3:5" x14ac:dyDescent="0.25">
      <c r="C150" s="169"/>
      <c r="D150" s="169"/>
      <c r="E150" s="15"/>
    </row>
    <row r="151" spans="3:5" x14ac:dyDescent="0.25">
      <c r="C151" s="169"/>
      <c r="D151" s="169"/>
      <c r="E151" s="15"/>
    </row>
    <row r="152" spans="3:5" x14ac:dyDescent="0.25">
      <c r="C152" s="169"/>
      <c r="D152" s="169"/>
      <c r="E152" s="15"/>
    </row>
    <row r="153" spans="3:5" x14ac:dyDescent="0.25">
      <c r="C153" s="169"/>
      <c r="D153" s="169"/>
      <c r="E153" s="15"/>
    </row>
    <row r="154" spans="3:5" x14ac:dyDescent="0.25">
      <c r="C154" s="169"/>
      <c r="D154" s="169"/>
      <c r="E154" s="15"/>
    </row>
    <row r="155" spans="3:5" x14ac:dyDescent="0.25">
      <c r="C155" s="169"/>
      <c r="D155" s="169"/>
      <c r="E155" s="15"/>
    </row>
    <row r="156" spans="3:5" x14ac:dyDescent="0.25">
      <c r="C156" s="169"/>
      <c r="D156" s="169"/>
      <c r="E156" s="15"/>
    </row>
    <row r="157" spans="3:5" x14ac:dyDescent="0.25">
      <c r="C157" s="169"/>
      <c r="D157" s="169"/>
      <c r="E157" s="15"/>
    </row>
    <row r="158" spans="3:5" x14ac:dyDescent="0.25">
      <c r="C158" s="169"/>
      <c r="D158" s="169"/>
      <c r="E158" s="15"/>
    </row>
    <row r="159" spans="3:5" x14ac:dyDescent="0.25">
      <c r="C159" s="169"/>
      <c r="D159" s="169"/>
      <c r="E159" s="15"/>
    </row>
    <row r="160" spans="3:5" x14ac:dyDescent="0.25">
      <c r="C160" s="169"/>
      <c r="D160" s="169"/>
      <c r="E160" s="15"/>
    </row>
    <row r="161" spans="3:5" x14ac:dyDescent="0.25">
      <c r="C161" s="169"/>
      <c r="D161" s="169"/>
      <c r="E161" s="15"/>
    </row>
    <row r="162" spans="3:5" x14ac:dyDescent="0.25">
      <c r="C162" s="169"/>
      <c r="D162" s="169"/>
      <c r="E162" s="15"/>
    </row>
    <row r="163" spans="3:5" x14ac:dyDescent="0.25">
      <c r="C163" s="169"/>
      <c r="D163" s="169"/>
      <c r="E163" s="15"/>
    </row>
    <row r="164" spans="3:5" x14ac:dyDescent="0.25">
      <c r="C164" s="169"/>
      <c r="D164" s="169"/>
      <c r="E164" s="15"/>
    </row>
    <row r="165" spans="3:5" x14ac:dyDescent="0.25">
      <c r="C165" s="169"/>
      <c r="D165" s="169"/>
      <c r="E165" s="15"/>
    </row>
    <row r="166" spans="3:5" x14ac:dyDescent="0.25">
      <c r="C166" s="169"/>
      <c r="D166" s="169"/>
      <c r="E166" s="15"/>
    </row>
    <row r="167" spans="3:5" x14ac:dyDescent="0.25">
      <c r="C167" s="169"/>
      <c r="D167" s="169"/>
      <c r="E167" s="15"/>
    </row>
    <row r="168" spans="3:5" x14ac:dyDescent="0.25">
      <c r="C168" s="169"/>
      <c r="D168" s="169"/>
      <c r="E168" s="15"/>
    </row>
    <row r="169" spans="3:5" x14ac:dyDescent="0.25">
      <c r="C169" s="169"/>
      <c r="D169" s="169"/>
      <c r="E169" s="15"/>
    </row>
    <row r="170" spans="3:5" x14ac:dyDescent="0.25">
      <c r="C170" s="169"/>
      <c r="D170" s="169"/>
      <c r="E170" s="15"/>
    </row>
    <row r="171" spans="3:5" x14ac:dyDescent="0.25">
      <c r="C171" s="169"/>
      <c r="D171" s="169"/>
      <c r="E171" s="15"/>
    </row>
    <row r="172" spans="3:5" x14ac:dyDescent="0.25">
      <c r="C172" s="169"/>
      <c r="D172" s="169"/>
      <c r="E172" s="15"/>
    </row>
    <row r="173" spans="3:5" x14ac:dyDescent="0.25">
      <c r="C173" s="169"/>
      <c r="D173" s="169"/>
      <c r="E173" s="15"/>
    </row>
    <row r="174" spans="3:5" x14ac:dyDescent="0.25">
      <c r="C174" s="169"/>
      <c r="D174" s="169"/>
      <c r="E174" s="15"/>
    </row>
    <row r="175" spans="3:5" x14ac:dyDescent="0.25">
      <c r="C175" s="169"/>
      <c r="D175" s="169"/>
      <c r="E175" s="15"/>
    </row>
    <row r="176" spans="3:5" x14ac:dyDescent="0.25">
      <c r="C176" s="169"/>
      <c r="D176" s="169"/>
      <c r="E176" s="15"/>
    </row>
    <row r="177" spans="3:5" x14ac:dyDescent="0.25">
      <c r="C177" s="169"/>
      <c r="D177" s="169"/>
      <c r="E177" s="15"/>
    </row>
    <row r="178" spans="3:5" x14ac:dyDescent="0.25">
      <c r="C178" s="169"/>
      <c r="D178" s="169"/>
      <c r="E178" s="15"/>
    </row>
    <row r="179" spans="3:5" x14ac:dyDescent="0.25">
      <c r="C179" s="169"/>
      <c r="D179" s="169"/>
      <c r="E179" s="15"/>
    </row>
    <row r="180" spans="3:5" x14ac:dyDescent="0.25">
      <c r="C180" s="169"/>
      <c r="D180" s="169"/>
      <c r="E180" s="15"/>
    </row>
    <row r="181" spans="3:5" x14ac:dyDescent="0.25">
      <c r="C181" s="169"/>
      <c r="D181" s="169"/>
      <c r="E181" s="15"/>
    </row>
    <row r="182" spans="3:5" x14ac:dyDescent="0.25">
      <c r="C182" s="169"/>
      <c r="D182" s="169"/>
      <c r="E182" s="15"/>
    </row>
    <row r="183" spans="3:5" x14ac:dyDescent="0.25">
      <c r="C183" s="169"/>
      <c r="D183" s="169"/>
      <c r="E183" s="15"/>
    </row>
    <row r="184" spans="3:5" x14ac:dyDescent="0.25">
      <c r="C184" s="169"/>
      <c r="D184" s="169"/>
      <c r="E184" s="15"/>
    </row>
    <row r="185" spans="3:5" x14ac:dyDescent="0.25">
      <c r="C185" s="169"/>
      <c r="D185" s="169"/>
      <c r="E185" s="15"/>
    </row>
    <row r="186" spans="3:5" x14ac:dyDescent="0.25">
      <c r="C186" s="169"/>
      <c r="D186" s="169"/>
      <c r="E186" s="15"/>
    </row>
    <row r="187" spans="3:5" x14ac:dyDescent="0.25">
      <c r="C187" s="169"/>
      <c r="D187" s="169"/>
      <c r="E187" s="15"/>
    </row>
    <row r="188" spans="3:5" x14ac:dyDescent="0.25">
      <c r="C188" s="169"/>
      <c r="D188" s="169"/>
      <c r="E188" s="15"/>
    </row>
    <row r="189" spans="3:5" x14ac:dyDescent="0.25">
      <c r="C189" s="169"/>
      <c r="D189" s="169"/>
      <c r="E189" s="15"/>
    </row>
    <row r="190" spans="3:5" x14ac:dyDescent="0.25">
      <c r="C190" s="169"/>
      <c r="D190" s="169"/>
      <c r="E190" s="15"/>
    </row>
    <row r="191" spans="3:5" x14ac:dyDescent="0.25">
      <c r="C191" s="169"/>
      <c r="D191" s="169"/>
      <c r="E191" s="15"/>
    </row>
    <row r="192" spans="3:5" x14ac:dyDescent="0.25">
      <c r="C192" s="169"/>
      <c r="D192" s="169"/>
      <c r="E192" s="15"/>
    </row>
    <row r="193" spans="3:5" x14ac:dyDescent="0.25">
      <c r="C193" s="169"/>
      <c r="D193" s="169"/>
      <c r="E193" s="15"/>
    </row>
    <row r="194" spans="3:5" x14ac:dyDescent="0.25">
      <c r="C194" s="169"/>
      <c r="D194" s="169"/>
      <c r="E194" s="15"/>
    </row>
    <row r="195" spans="3:5" x14ac:dyDescent="0.25">
      <c r="C195" s="169"/>
      <c r="D195" s="169"/>
      <c r="E195" s="15"/>
    </row>
    <row r="196" spans="3:5" x14ac:dyDescent="0.25">
      <c r="C196" s="169"/>
      <c r="D196" s="169"/>
      <c r="E196" s="15"/>
    </row>
    <row r="197" spans="3:5" x14ac:dyDescent="0.25">
      <c r="C197" s="169"/>
      <c r="D197" s="169"/>
      <c r="E197" s="15"/>
    </row>
    <row r="198" spans="3:5" x14ac:dyDescent="0.25">
      <c r="C198" s="169"/>
      <c r="D198" s="169"/>
      <c r="E198" s="15"/>
    </row>
    <row r="199" spans="3:5" x14ac:dyDescent="0.25">
      <c r="C199" s="169"/>
      <c r="D199" s="169"/>
      <c r="E199" s="15"/>
    </row>
    <row r="200" spans="3:5" x14ac:dyDescent="0.25">
      <c r="C200" s="169"/>
      <c r="D200" s="169"/>
      <c r="E200" s="15"/>
    </row>
    <row r="201" spans="3:5" x14ac:dyDescent="0.25">
      <c r="C201" s="169"/>
      <c r="D201" s="169"/>
      <c r="E201" s="15"/>
    </row>
    <row r="202" spans="3:5" x14ac:dyDescent="0.25">
      <c r="C202" s="169"/>
      <c r="D202" s="169"/>
      <c r="E202" s="15"/>
    </row>
    <row r="203" spans="3:5" x14ac:dyDescent="0.25">
      <c r="C203" s="169"/>
      <c r="D203" s="169"/>
      <c r="E203" s="15"/>
    </row>
    <row r="204" spans="3:5" x14ac:dyDescent="0.25">
      <c r="C204" s="169"/>
      <c r="D204" s="169"/>
      <c r="E204" s="15"/>
    </row>
    <row r="205" spans="3:5" x14ac:dyDescent="0.25">
      <c r="C205" s="169"/>
      <c r="D205" s="169"/>
      <c r="E205" s="15"/>
    </row>
    <row r="206" spans="3:5" x14ac:dyDescent="0.25">
      <c r="C206" s="169"/>
      <c r="D206" s="169"/>
      <c r="E206" s="15"/>
    </row>
    <row r="207" spans="3:5" x14ac:dyDescent="0.25">
      <c r="C207" s="169"/>
      <c r="D207" s="169"/>
      <c r="E207" s="15"/>
    </row>
    <row r="208" spans="3:5" x14ac:dyDescent="0.25">
      <c r="C208" s="169"/>
      <c r="D208" s="169"/>
      <c r="E208" s="15"/>
    </row>
    <row r="209" spans="3:5" x14ac:dyDescent="0.25">
      <c r="C209" s="169"/>
      <c r="D209" s="169"/>
      <c r="E209" s="15"/>
    </row>
    <row r="210" spans="3:5" x14ac:dyDescent="0.25">
      <c r="C210" s="169"/>
      <c r="D210" s="169"/>
      <c r="E210" s="15"/>
    </row>
    <row r="211" spans="3:5" x14ac:dyDescent="0.25">
      <c r="C211" s="169"/>
      <c r="D211" s="169"/>
      <c r="E211" s="15"/>
    </row>
    <row r="212" spans="3:5" x14ac:dyDescent="0.25">
      <c r="C212" s="169"/>
      <c r="D212" s="169"/>
      <c r="E212" s="15"/>
    </row>
    <row r="213" spans="3:5" x14ac:dyDescent="0.25">
      <c r="C213" s="169"/>
      <c r="D213" s="169"/>
      <c r="E213" s="15"/>
    </row>
    <row r="214" spans="3:5" x14ac:dyDescent="0.25">
      <c r="C214" s="169"/>
      <c r="D214" s="169"/>
      <c r="E214" s="15"/>
    </row>
    <row r="215" spans="3:5" x14ac:dyDescent="0.25">
      <c r="C215" s="169"/>
      <c r="D215" s="169"/>
      <c r="E215" s="15"/>
    </row>
    <row r="216" spans="3:5" x14ac:dyDescent="0.25">
      <c r="C216" s="169"/>
      <c r="D216" s="169"/>
      <c r="E216" s="15"/>
    </row>
    <row r="217" spans="3:5" x14ac:dyDescent="0.25">
      <c r="C217" s="169"/>
      <c r="D217" s="169"/>
      <c r="E217" s="15"/>
    </row>
    <row r="218" spans="3:5" x14ac:dyDescent="0.25">
      <c r="C218" s="169"/>
      <c r="D218" s="169"/>
      <c r="E218" s="15"/>
    </row>
    <row r="219" spans="3:5" x14ac:dyDescent="0.25">
      <c r="C219" s="169"/>
      <c r="D219" s="169"/>
      <c r="E219" s="15"/>
    </row>
    <row r="220" spans="3:5" x14ac:dyDescent="0.25">
      <c r="C220" s="169"/>
      <c r="D220" s="169"/>
      <c r="E220" s="15"/>
    </row>
    <row r="221" spans="3:5" x14ac:dyDescent="0.25">
      <c r="C221" s="169"/>
      <c r="D221" s="169"/>
      <c r="E221" s="15"/>
    </row>
    <row r="222" spans="3:5" x14ac:dyDescent="0.25">
      <c r="C222" s="169"/>
      <c r="D222" s="169"/>
      <c r="E222" s="15"/>
    </row>
    <row r="223" spans="3:5" x14ac:dyDescent="0.25">
      <c r="C223" s="169"/>
      <c r="D223" s="169"/>
      <c r="E223" s="15"/>
    </row>
    <row r="224" spans="3:5" x14ac:dyDescent="0.25">
      <c r="C224" s="169"/>
      <c r="D224" s="169"/>
      <c r="E224" s="15"/>
    </row>
    <row r="225" spans="3:5" x14ac:dyDescent="0.25">
      <c r="C225" s="169"/>
      <c r="D225" s="169"/>
      <c r="E225" s="15"/>
    </row>
    <row r="226" spans="3:5" x14ac:dyDescent="0.25">
      <c r="C226" s="169"/>
      <c r="D226" s="169"/>
      <c r="E226" s="15"/>
    </row>
    <row r="227" spans="3:5" x14ac:dyDescent="0.25">
      <c r="C227" s="169"/>
      <c r="D227" s="169"/>
      <c r="E227" s="15"/>
    </row>
    <row r="228" spans="3:5" x14ac:dyDescent="0.25">
      <c r="C228" s="169"/>
      <c r="D228" s="169"/>
      <c r="E228" s="15"/>
    </row>
    <row r="229" spans="3:5" x14ac:dyDescent="0.25">
      <c r="C229" s="169"/>
      <c r="D229" s="169"/>
      <c r="E229" s="15"/>
    </row>
    <row r="230" spans="3:5" x14ac:dyDescent="0.25">
      <c r="C230" s="169"/>
      <c r="D230" s="169"/>
      <c r="E230" s="15"/>
    </row>
    <row r="231" spans="3:5" x14ac:dyDescent="0.25">
      <c r="C231" s="169"/>
      <c r="D231" s="169"/>
      <c r="E231" s="15"/>
    </row>
    <row r="232" spans="3:5" x14ac:dyDescent="0.25">
      <c r="C232" s="169"/>
      <c r="D232" s="169"/>
      <c r="E232" s="15"/>
    </row>
    <row r="233" spans="3:5" x14ac:dyDescent="0.25">
      <c r="C233" s="169"/>
      <c r="D233" s="169"/>
      <c r="E233" s="15"/>
    </row>
    <row r="234" spans="3:5" x14ac:dyDescent="0.25">
      <c r="C234" s="169"/>
      <c r="D234" s="169"/>
      <c r="E234" s="15"/>
    </row>
    <row r="235" spans="3:5" x14ac:dyDescent="0.25">
      <c r="C235" s="169"/>
      <c r="D235" s="169"/>
      <c r="E235" s="15"/>
    </row>
    <row r="236" spans="3:5" x14ac:dyDescent="0.25">
      <c r="C236" s="169"/>
      <c r="D236" s="169"/>
      <c r="E236" s="15"/>
    </row>
    <row r="237" spans="3:5" x14ac:dyDescent="0.25">
      <c r="C237" s="169"/>
      <c r="D237" s="169"/>
      <c r="E237" s="15"/>
    </row>
    <row r="238" spans="3:5" x14ac:dyDescent="0.25">
      <c r="C238" s="169"/>
      <c r="D238" s="169"/>
      <c r="E238" s="15"/>
    </row>
    <row r="239" spans="3:5" x14ac:dyDescent="0.25">
      <c r="C239" s="169"/>
      <c r="D239" s="169"/>
      <c r="E239" s="15"/>
    </row>
    <row r="240" spans="3:5" x14ac:dyDescent="0.25">
      <c r="C240" s="169"/>
      <c r="D240" s="169"/>
      <c r="E240" s="15"/>
    </row>
    <row r="241" spans="3:5" x14ac:dyDescent="0.25">
      <c r="C241" s="169"/>
      <c r="D241" s="169"/>
      <c r="E241" s="15"/>
    </row>
    <row r="242" spans="3:5" x14ac:dyDescent="0.25">
      <c r="C242" s="169"/>
      <c r="D242" s="169"/>
      <c r="E242" s="15"/>
    </row>
    <row r="243" spans="3:5" x14ac:dyDescent="0.25">
      <c r="C243" s="169"/>
      <c r="D243" s="169"/>
      <c r="E243" s="15"/>
    </row>
    <row r="244" spans="3:5" x14ac:dyDescent="0.25">
      <c r="C244" s="169"/>
      <c r="D244" s="169"/>
      <c r="E244" s="15"/>
    </row>
    <row r="245" spans="3:5" x14ac:dyDescent="0.25">
      <c r="C245" s="169"/>
      <c r="D245" s="169"/>
      <c r="E245" s="15"/>
    </row>
    <row r="246" spans="3:5" x14ac:dyDescent="0.25">
      <c r="C246" s="169"/>
      <c r="D246" s="169"/>
      <c r="E246" s="15"/>
    </row>
    <row r="247" spans="3:5" x14ac:dyDescent="0.25">
      <c r="C247" s="169"/>
      <c r="D247" s="169"/>
      <c r="E247" s="15"/>
    </row>
    <row r="248" spans="3:5" x14ac:dyDescent="0.25">
      <c r="C248" s="169"/>
      <c r="D248" s="169"/>
      <c r="E248" s="15"/>
    </row>
    <row r="249" spans="3:5" x14ac:dyDescent="0.25">
      <c r="C249" s="169"/>
      <c r="D249" s="169"/>
      <c r="E249" s="15"/>
    </row>
    <row r="250" spans="3:5" x14ac:dyDescent="0.25">
      <c r="C250" s="169"/>
      <c r="D250" s="169"/>
      <c r="E250" s="15"/>
    </row>
    <row r="251" spans="3:5" x14ac:dyDescent="0.25">
      <c r="C251" s="169"/>
      <c r="D251" s="169"/>
      <c r="E251" s="15"/>
    </row>
    <row r="252" spans="3:5" x14ac:dyDescent="0.25">
      <c r="C252" s="169"/>
      <c r="D252" s="169"/>
      <c r="E252" s="15"/>
    </row>
    <row r="253" spans="3:5" x14ac:dyDescent="0.25">
      <c r="C253" s="169"/>
      <c r="D253" s="169"/>
      <c r="E253" s="15"/>
    </row>
    <row r="254" spans="3:5" x14ac:dyDescent="0.25">
      <c r="C254" s="169"/>
      <c r="D254" s="169"/>
      <c r="E254" s="15"/>
    </row>
    <row r="255" spans="3:5" x14ac:dyDescent="0.25">
      <c r="C255" s="169"/>
      <c r="D255" s="169"/>
      <c r="E255" s="15"/>
    </row>
    <row r="256" spans="3:5" x14ac:dyDescent="0.25">
      <c r="C256" s="169"/>
      <c r="D256" s="169"/>
      <c r="E256" s="15"/>
    </row>
    <row r="257" spans="3:5" x14ac:dyDescent="0.25">
      <c r="C257" s="169"/>
      <c r="D257" s="169"/>
      <c r="E257" s="15"/>
    </row>
    <row r="258" spans="3:5" x14ac:dyDescent="0.25">
      <c r="C258" s="169"/>
      <c r="D258" s="169"/>
      <c r="E258" s="15"/>
    </row>
    <row r="259" spans="3:5" x14ac:dyDescent="0.25">
      <c r="C259" s="169"/>
      <c r="D259" s="169"/>
      <c r="E259" s="15"/>
    </row>
    <row r="260" spans="3:5" x14ac:dyDescent="0.25">
      <c r="C260" s="169"/>
      <c r="D260" s="169"/>
      <c r="E260" s="15"/>
    </row>
    <row r="261" spans="3:5" x14ac:dyDescent="0.25">
      <c r="C261" s="169"/>
      <c r="D261" s="169"/>
      <c r="E261" s="15"/>
    </row>
    <row r="262" spans="3:5" x14ac:dyDescent="0.25">
      <c r="C262" s="169"/>
      <c r="D262" s="169"/>
      <c r="E262" s="15"/>
    </row>
    <row r="263" spans="3:5" x14ac:dyDescent="0.25">
      <c r="C263" s="169"/>
      <c r="D263" s="169"/>
      <c r="E263" s="15"/>
    </row>
    <row r="264" spans="3:5" x14ac:dyDescent="0.25">
      <c r="C264" s="169"/>
      <c r="D264" s="169"/>
      <c r="E264" s="15"/>
    </row>
    <row r="265" spans="3:5" x14ac:dyDescent="0.25">
      <c r="C265" s="169"/>
      <c r="D265" s="169"/>
      <c r="E265" s="15"/>
    </row>
    <row r="266" spans="3:5" x14ac:dyDescent="0.25">
      <c r="C266" s="169"/>
      <c r="D266" s="169"/>
      <c r="E266" s="15"/>
    </row>
    <row r="267" spans="3:5" x14ac:dyDescent="0.25">
      <c r="C267" s="169"/>
      <c r="D267" s="169"/>
      <c r="E267" s="15"/>
    </row>
    <row r="268" spans="3:5" x14ac:dyDescent="0.25">
      <c r="C268" s="169"/>
      <c r="D268" s="169"/>
      <c r="E268" s="15"/>
    </row>
    <row r="269" spans="3:5" x14ac:dyDescent="0.25">
      <c r="C269" s="169"/>
      <c r="D269" s="169"/>
      <c r="E269" s="15"/>
    </row>
    <row r="270" spans="3:5" x14ac:dyDescent="0.25">
      <c r="C270" s="169"/>
      <c r="D270" s="169"/>
      <c r="E270" s="15"/>
    </row>
    <row r="271" spans="3:5" x14ac:dyDescent="0.25">
      <c r="C271" s="169"/>
      <c r="D271" s="169"/>
      <c r="E271" s="15"/>
    </row>
    <row r="272" spans="3:5" x14ac:dyDescent="0.25">
      <c r="C272" s="169"/>
      <c r="D272" s="169"/>
      <c r="E272" s="15"/>
    </row>
    <row r="273" spans="3:5" x14ac:dyDescent="0.25">
      <c r="C273" s="169"/>
      <c r="D273" s="169"/>
      <c r="E273" s="15"/>
    </row>
    <row r="274" spans="3:5" x14ac:dyDescent="0.25">
      <c r="C274" s="169"/>
      <c r="D274" s="169"/>
      <c r="E274" s="15"/>
    </row>
    <row r="275" spans="3:5" x14ac:dyDescent="0.25">
      <c r="C275" s="169"/>
      <c r="D275" s="169"/>
      <c r="E275" s="15"/>
    </row>
    <row r="276" spans="3:5" x14ac:dyDescent="0.25">
      <c r="C276" s="169"/>
      <c r="D276" s="169"/>
      <c r="E276" s="15"/>
    </row>
    <row r="277" spans="3:5" x14ac:dyDescent="0.25">
      <c r="C277" s="169"/>
      <c r="D277" s="169"/>
      <c r="E277" s="15"/>
    </row>
    <row r="278" spans="3:5" x14ac:dyDescent="0.25">
      <c r="C278" s="169"/>
      <c r="D278" s="169"/>
      <c r="E278" s="15"/>
    </row>
    <row r="279" spans="3:5" x14ac:dyDescent="0.25">
      <c r="C279" s="169"/>
      <c r="D279" s="169"/>
      <c r="E279" s="15"/>
    </row>
    <row r="280" spans="3:5" x14ac:dyDescent="0.25">
      <c r="C280" s="169"/>
      <c r="D280" s="169"/>
      <c r="E280" s="15"/>
    </row>
    <row r="281" spans="3:5" x14ac:dyDescent="0.25">
      <c r="C281" s="169"/>
      <c r="D281" s="169"/>
      <c r="E281" s="15"/>
    </row>
    <row r="282" spans="3:5" x14ac:dyDescent="0.25">
      <c r="C282" s="169"/>
      <c r="D282" s="169"/>
      <c r="E282" s="15"/>
    </row>
    <row r="283" spans="3:5" x14ac:dyDescent="0.25">
      <c r="C283" s="169"/>
      <c r="D283" s="169"/>
      <c r="E283" s="15"/>
    </row>
    <row r="284" spans="3:5" x14ac:dyDescent="0.25">
      <c r="C284" s="169"/>
      <c r="D284" s="169"/>
      <c r="E284" s="15"/>
    </row>
    <row r="285" spans="3:5" x14ac:dyDescent="0.25">
      <c r="C285" s="169"/>
      <c r="D285" s="169"/>
      <c r="E285" s="15"/>
    </row>
    <row r="286" spans="3:5" x14ac:dyDescent="0.25">
      <c r="C286" s="169"/>
      <c r="D286" s="169"/>
      <c r="E286" s="15"/>
    </row>
    <row r="287" spans="3:5" x14ac:dyDescent="0.25">
      <c r="C287" s="169"/>
      <c r="D287" s="169"/>
      <c r="E287" s="15"/>
    </row>
    <row r="288" spans="3:5" x14ac:dyDescent="0.25">
      <c r="C288" s="169"/>
      <c r="D288" s="169"/>
      <c r="E288" s="15"/>
    </row>
    <row r="289" spans="3:5" x14ac:dyDescent="0.25">
      <c r="C289" s="169"/>
      <c r="D289" s="169"/>
      <c r="E289" s="15"/>
    </row>
    <row r="290" spans="3:5" x14ac:dyDescent="0.25">
      <c r="C290" s="169"/>
      <c r="D290" s="169"/>
      <c r="E290" s="15"/>
    </row>
    <row r="291" spans="3:5" x14ac:dyDescent="0.25">
      <c r="C291" s="169"/>
      <c r="D291" s="169"/>
      <c r="E291" s="15"/>
    </row>
    <row r="292" spans="3:5" x14ac:dyDescent="0.25">
      <c r="C292" s="169"/>
      <c r="D292" s="169"/>
      <c r="E292" s="15"/>
    </row>
    <row r="293" spans="3:5" x14ac:dyDescent="0.25">
      <c r="C293" s="169"/>
      <c r="D293" s="169"/>
      <c r="E293" s="15"/>
    </row>
    <row r="294" spans="3:5" x14ac:dyDescent="0.25">
      <c r="C294" s="169"/>
      <c r="D294" s="169"/>
      <c r="E294" s="15"/>
    </row>
    <row r="295" spans="3:5" x14ac:dyDescent="0.25">
      <c r="C295" s="169"/>
      <c r="D295" s="169"/>
      <c r="E295" s="15"/>
    </row>
    <row r="296" spans="3:5" x14ac:dyDescent="0.25">
      <c r="C296" s="169"/>
      <c r="D296" s="169"/>
      <c r="E296" s="15"/>
    </row>
    <row r="297" spans="3:5" x14ac:dyDescent="0.25">
      <c r="C297" s="169"/>
      <c r="D297" s="169"/>
      <c r="E297" s="15"/>
    </row>
    <row r="298" spans="3:5" x14ac:dyDescent="0.25">
      <c r="C298" s="169"/>
      <c r="D298" s="169"/>
      <c r="E298" s="15"/>
    </row>
    <row r="299" spans="3:5" x14ac:dyDescent="0.25">
      <c r="C299" s="169"/>
      <c r="D299" s="169"/>
      <c r="E299" s="15"/>
    </row>
    <row r="300" spans="3:5" x14ac:dyDescent="0.25">
      <c r="C300" s="169"/>
      <c r="D300" s="169"/>
      <c r="E300" s="15"/>
    </row>
    <row r="301" spans="3:5" x14ac:dyDescent="0.25">
      <c r="C301" s="169"/>
      <c r="D301" s="169"/>
      <c r="E301" s="15"/>
    </row>
    <row r="302" spans="3:5" x14ac:dyDescent="0.25">
      <c r="C302" s="169"/>
      <c r="D302" s="169"/>
      <c r="E302" s="15"/>
    </row>
    <row r="303" spans="3:5" x14ac:dyDescent="0.25">
      <c r="C303" s="169"/>
      <c r="D303" s="169"/>
      <c r="E303" s="15"/>
    </row>
    <row r="304" spans="3:5" x14ac:dyDescent="0.25">
      <c r="C304" s="169"/>
      <c r="D304" s="169"/>
      <c r="E304" s="15"/>
    </row>
    <row r="305" spans="3:5" x14ac:dyDescent="0.25">
      <c r="C305" s="169"/>
      <c r="D305" s="169"/>
      <c r="E305" s="15"/>
    </row>
    <row r="306" spans="3:5" x14ac:dyDescent="0.25">
      <c r="C306" s="169"/>
      <c r="D306" s="169"/>
      <c r="E306" s="15"/>
    </row>
    <row r="307" spans="3:5" x14ac:dyDescent="0.25">
      <c r="C307" s="169"/>
      <c r="D307" s="169"/>
      <c r="E307" s="15"/>
    </row>
    <row r="308" spans="3:5" x14ac:dyDescent="0.25">
      <c r="C308" s="169"/>
      <c r="D308" s="169"/>
      <c r="E308" s="15"/>
    </row>
    <row r="309" spans="3:5" x14ac:dyDescent="0.25">
      <c r="C309" s="169"/>
      <c r="D309" s="169"/>
      <c r="E309" s="15"/>
    </row>
    <row r="310" spans="3:5" x14ac:dyDescent="0.25">
      <c r="C310" s="169"/>
      <c r="D310" s="169"/>
      <c r="E310" s="15"/>
    </row>
    <row r="311" spans="3:5" x14ac:dyDescent="0.25">
      <c r="C311" s="169"/>
      <c r="D311" s="169"/>
      <c r="E311" s="15"/>
    </row>
    <row r="312" spans="3:5" x14ac:dyDescent="0.25">
      <c r="C312" s="169"/>
      <c r="D312" s="169"/>
      <c r="E312" s="15"/>
    </row>
    <row r="313" spans="3:5" x14ac:dyDescent="0.25">
      <c r="C313" s="169"/>
      <c r="D313" s="169"/>
      <c r="E313" s="15"/>
    </row>
    <row r="314" spans="3:5" x14ac:dyDescent="0.25">
      <c r="C314" s="169"/>
      <c r="D314" s="169"/>
      <c r="E314" s="15"/>
    </row>
    <row r="315" spans="3:5" x14ac:dyDescent="0.25">
      <c r="C315" s="169"/>
      <c r="D315" s="169"/>
      <c r="E315" s="15"/>
    </row>
    <row r="316" spans="3:5" x14ac:dyDescent="0.25">
      <c r="C316" s="169"/>
      <c r="D316" s="169"/>
      <c r="E316" s="15"/>
    </row>
    <row r="317" spans="3:5" x14ac:dyDescent="0.25">
      <c r="C317" s="169"/>
      <c r="D317" s="169"/>
      <c r="E317" s="15"/>
    </row>
    <row r="318" spans="3:5" x14ac:dyDescent="0.25">
      <c r="C318" s="169"/>
      <c r="D318" s="169"/>
      <c r="E318" s="15"/>
    </row>
    <row r="319" spans="3:5" x14ac:dyDescent="0.25">
      <c r="C319" s="169"/>
      <c r="D319" s="169"/>
      <c r="E319" s="15"/>
    </row>
    <row r="320" spans="3:5" x14ac:dyDescent="0.25">
      <c r="C320" s="169"/>
      <c r="D320" s="169"/>
      <c r="E320" s="15"/>
    </row>
    <row r="321" spans="3:5" x14ac:dyDescent="0.25">
      <c r="C321" s="169"/>
      <c r="D321" s="169"/>
      <c r="E321" s="15"/>
    </row>
    <row r="322" spans="3:5" x14ac:dyDescent="0.25">
      <c r="C322" s="169"/>
      <c r="D322" s="169"/>
      <c r="E322" s="15"/>
    </row>
    <row r="323" spans="3:5" x14ac:dyDescent="0.25">
      <c r="C323" s="169"/>
      <c r="D323" s="169"/>
      <c r="E323" s="15"/>
    </row>
    <row r="324" spans="3:5" x14ac:dyDescent="0.25">
      <c r="C324" s="169"/>
      <c r="D324" s="169"/>
      <c r="E324" s="15"/>
    </row>
    <row r="325" spans="3:5" x14ac:dyDescent="0.25">
      <c r="C325" s="169"/>
      <c r="D325" s="169"/>
      <c r="E325" s="15"/>
    </row>
    <row r="326" spans="3:5" x14ac:dyDescent="0.25">
      <c r="C326" s="169"/>
      <c r="D326" s="169"/>
      <c r="E326" s="15"/>
    </row>
    <row r="327" spans="3:5" x14ac:dyDescent="0.25">
      <c r="C327" s="169"/>
      <c r="D327" s="169"/>
      <c r="E327" s="15"/>
    </row>
    <row r="328" spans="3:5" x14ac:dyDescent="0.25">
      <c r="C328" s="169"/>
      <c r="D328" s="169"/>
      <c r="E328" s="15"/>
    </row>
    <row r="329" spans="3:5" x14ac:dyDescent="0.25">
      <c r="C329" s="169"/>
      <c r="D329" s="169"/>
      <c r="E329" s="15"/>
    </row>
    <row r="330" spans="3:5" x14ac:dyDescent="0.25">
      <c r="C330" s="169"/>
      <c r="D330" s="169"/>
      <c r="E330" s="15"/>
    </row>
    <row r="331" spans="3:5" x14ac:dyDescent="0.25">
      <c r="C331" s="169"/>
      <c r="D331" s="169"/>
      <c r="E331" s="15"/>
    </row>
    <row r="332" spans="3:5" x14ac:dyDescent="0.25">
      <c r="C332" s="169"/>
      <c r="D332" s="169"/>
      <c r="E332" s="15"/>
    </row>
    <row r="333" spans="3:5" x14ac:dyDescent="0.25">
      <c r="C333" s="169"/>
      <c r="D333" s="169"/>
      <c r="E333" s="15"/>
    </row>
    <row r="334" spans="3:5" x14ac:dyDescent="0.25">
      <c r="C334" s="169"/>
      <c r="D334" s="169"/>
      <c r="E334" s="15"/>
    </row>
    <row r="335" spans="3:5" x14ac:dyDescent="0.25">
      <c r="C335" s="169"/>
      <c r="D335" s="169"/>
      <c r="E335" s="15"/>
    </row>
    <row r="336" spans="3:5" x14ac:dyDescent="0.25">
      <c r="C336" s="169"/>
      <c r="D336" s="169"/>
      <c r="E336" s="15"/>
    </row>
    <row r="337" spans="3:5" x14ac:dyDescent="0.25">
      <c r="C337" s="169"/>
      <c r="D337" s="169"/>
      <c r="E337" s="15"/>
    </row>
    <row r="338" spans="3:5" x14ac:dyDescent="0.25">
      <c r="C338" s="169"/>
      <c r="D338" s="169"/>
      <c r="E338" s="15"/>
    </row>
    <row r="339" spans="3:5" x14ac:dyDescent="0.25">
      <c r="C339" s="169"/>
      <c r="D339" s="169"/>
      <c r="E339" s="15"/>
    </row>
    <row r="340" spans="3:5" x14ac:dyDescent="0.25">
      <c r="C340" s="169"/>
      <c r="D340" s="169"/>
      <c r="E340" s="15"/>
    </row>
    <row r="341" spans="3:5" x14ac:dyDescent="0.25">
      <c r="C341" s="169"/>
      <c r="D341" s="169"/>
      <c r="E341" s="15"/>
    </row>
    <row r="342" spans="3:5" x14ac:dyDescent="0.25">
      <c r="C342" s="169"/>
      <c r="D342" s="169"/>
      <c r="E342" s="15"/>
    </row>
    <row r="343" spans="3:5" x14ac:dyDescent="0.25">
      <c r="C343" s="169"/>
      <c r="D343" s="169"/>
      <c r="E343" s="15"/>
    </row>
    <row r="344" spans="3:5" x14ac:dyDescent="0.25">
      <c r="C344" s="169"/>
      <c r="D344" s="169"/>
      <c r="E344" s="15"/>
    </row>
    <row r="345" spans="3:5" x14ac:dyDescent="0.25">
      <c r="C345" s="169"/>
      <c r="D345" s="169"/>
      <c r="E345" s="15"/>
    </row>
    <row r="346" spans="3:5" x14ac:dyDescent="0.25">
      <c r="C346" s="169"/>
      <c r="D346" s="169"/>
      <c r="E346" s="15"/>
    </row>
    <row r="347" spans="3:5" x14ac:dyDescent="0.25">
      <c r="C347" s="169"/>
      <c r="D347" s="169"/>
      <c r="E347" s="15"/>
    </row>
    <row r="348" spans="3:5" x14ac:dyDescent="0.25">
      <c r="C348" s="169"/>
      <c r="D348" s="169"/>
      <c r="E348" s="15"/>
    </row>
    <row r="349" spans="3:5" x14ac:dyDescent="0.25">
      <c r="C349" s="169"/>
      <c r="D349" s="169"/>
      <c r="E349" s="15"/>
    </row>
    <row r="350" spans="3:5" x14ac:dyDescent="0.25">
      <c r="C350" s="169"/>
      <c r="D350" s="169"/>
      <c r="E350" s="15"/>
    </row>
    <row r="351" spans="3:5" x14ac:dyDescent="0.25">
      <c r="C351" s="169"/>
      <c r="D351" s="169"/>
      <c r="E351" s="15"/>
    </row>
    <row r="352" spans="3:5" x14ac:dyDescent="0.25">
      <c r="C352" s="169"/>
      <c r="D352" s="169"/>
      <c r="E352" s="15"/>
    </row>
    <row r="353" spans="3:5" x14ac:dyDescent="0.25">
      <c r="C353" s="169"/>
      <c r="D353" s="169"/>
      <c r="E353" s="15"/>
    </row>
    <row r="354" spans="3:5" x14ac:dyDescent="0.25">
      <c r="C354" s="169"/>
      <c r="D354" s="169"/>
      <c r="E354" s="15"/>
    </row>
    <row r="355" spans="3:5" x14ac:dyDescent="0.25">
      <c r="C355" s="169"/>
      <c r="D355" s="169"/>
      <c r="E355" s="15"/>
    </row>
    <row r="356" spans="3:5" x14ac:dyDescent="0.25">
      <c r="C356" s="169"/>
      <c r="D356" s="169"/>
      <c r="E356" s="15"/>
    </row>
    <row r="357" spans="3:5" x14ac:dyDescent="0.25">
      <c r="C357" s="169"/>
      <c r="D357" s="169"/>
      <c r="E357" s="15"/>
    </row>
    <row r="358" spans="3:5" x14ac:dyDescent="0.25">
      <c r="C358" s="169"/>
      <c r="D358" s="169"/>
      <c r="E358" s="15"/>
    </row>
    <row r="359" spans="3:5" x14ac:dyDescent="0.25">
      <c r="C359" s="169"/>
      <c r="D359" s="169"/>
      <c r="E359" s="15"/>
    </row>
    <row r="360" spans="3:5" x14ac:dyDescent="0.25">
      <c r="C360" s="169"/>
      <c r="D360" s="169"/>
      <c r="E360" s="15"/>
    </row>
    <row r="361" spans="3:5" x14ac:dyDescent="0.25">
      <c r="C361" s="169"/>
      <c r="D361" s="169"/>
      <c r="E361" s="15"/>
    </row>
    <row r="362" spans="3:5" x14ac:dyDescent="0.25">
      <c r="C362" s="169"/>
      <c r="D362" s="169"/>
      <c r="E362" s="15"/>
    </row>
    <row r="363" spans="3:5" x14ac:dyDescent="0.25">
      <c r="C363" s="169"/>
      <c r="D363" s="169"/>
      <c r="E363" s="15"/>
    </row>
    <row r="364" spans="3:5" x14ac:dyDescent="0.25">
      <c r="C364" s="169"/>
      <c r="D364" s="169"/>
      <c r="E364" s="15"/>
    </row>
    <row r="365" spans="3:5" x14ac:dyDescent="0.25">
      <c r="C365" s="169"/>
      <c r="D365" s="169"/>
      <c r="E365" s="15"/>
    </row>
    <row r="366" spans="3:5" x14ac:dyDescent="0.25">
      <c r="C366" s="169"/>
      <c r="D366" s="169"/>
      <c r="E366" s="15"/>
    </row>
    <row r="367" spans="3:5" x14ac:dyDescent="0.25">
      <c r="C367" s="169"/>
      <c r="D367" s="169"/>
      <c r="E367" s="15"/>
    </row>
    <row r="368" spans="3:5" x14ac:dyDescent="0.25">
      <c r="C368" s="169"/>
      <c r="D368" s="169"/>
      <c r="E368" s="15"/>
    </row>
    <row r="369" spans="3:5" x14ac:dyDescent="0.25">
      <c r="C369" s="169"/>
      <c r="D369" s="169"/>
      <c r="E369" s="15"/>
    </row>
    <row r="370" spans="3:5" x14ac:dyDescent="0.25">
      <c r="C370" s="169"/>
      <c r="D370" s="169"/>
      <c r="E370" s="15"/>
    </row>
    <row r="371" spans="3:5" x14ac:dyDescent="0.25">
      <c r="C371" s="169"/>
      <c r="D371" s="169"/>
      <c r="E371" s="15"/>
    </row>
    <row r="372" spans="3:5" x14ac:dyDescent="0.25">
      <c r="C372" s="169"/>
      <c r="D372" s="169"/>
      <c r="E372" s="15"/>
    </row>
    <row r="373" spans="3:5" x14ac:dyDescent="0.25">
      <c r="C373" s="169"/>
      <c r="D373" s="169"/>
      <c r="E373" s="15"/>
    </row>
    <row r="374" spans="3:5" x14ac:dyDescent="0.25">
      <c r="C374" s="169"/>
      <c r="D374" s="169"/>
      <c r="E374" s="15"/>
    </row>
    <row r="375" spans="3:5" x14ac:dyDescent="0.25">
      <c r="C375" s="169"/>
      <c r="D375" s="169"/>
      <c r="E375" s="15"/>
    </row>
    <row r="376" spans="3:5" x14ac:dyDescent="0.25">
      <c r="C376" s="169"/>
      <c r="D376" s="169"/>
      <c r="E376" s="15"/>
    </row>
    <row r="377" spans="3:5" x14ac:dyDescent="0.25">
      <c r="C377" s="169"/>
      <c r="D377" s="169"/>
      <c r="E377" s="15"/>
    </row>
    <row r="378" spans="3:5" x14ac:dyDescent="0.25">
      <c r="C378" s="169"/>
      <c r="D378" s="169"/>
      <c r="E378" s="15"/>
    </row>
    <row r="379" spans="3:5" x14ac:dyDescent="0.25">
      <c r="C379" s="169"/>
      <c r="D379" s="169"/>
      <c r="E379" s="15"/>
    </row>
    <row r="380" spans="3:5" x14ac:dyDescent="0.25">
      <c r="C380" s="169"/>
      <c r="D380" s="169"/>
      <c r="E380" s="15"/>
    </row>
    <row r="381" spans="3:5" x14ac:dyDescent="0.25">
      <c r="C381" s="169"/>
      <c r="D381" s="169"/>
      <c r="E381" s="15"/>
    </row>
    <row r="382" spans="3:5" x14ac:dyDescent="0.25">
      <c r="C382" s="169"/>
      <c r="D382" s="169"/>
      <c r="E382" s="15"/>
    </row>
    <row r="383" spans="3:5" x14ac:dyDescent="0.25">
      <c r="C383" s="169"/>
      <c r="D383" s="169"/>
      <c r="E383" s="15"/>
    </row>
    <row r="384" spans="3:5" x14ac:dyDescent="0.25">
      <c r="C384" s="169"/>
      <c r="D384" s="169"/>
      <c r="E384" s="15"/>
    </row>
    <row r="385" spans="3:5" x14ac:dyDescent="0.25">
      <c r="C385" s="169"/>
      <c r="D385" s="169"/>
      <c r="E385" s="15"/>
    </row>
    <row r="386" spans="3:5" x14ac:dyDescent="0.25">
      <c r="C386" s="169"/>
      <c r="D386" s="169"/>
      <c r="E386" s="15"/>
    </row>
    <row r="387" spans="3:5" x14ac:dyDescent="0.25">
      <c r="C387" s="169"/>
      <c r="D387" s="169"/>
      <c r="E387" s="15"/>
    </row>
    <row r="388" spans="3:5" x14ac:dyDescent="0.25">
      <c r="C388" s="169"/>
      <c r="D388" s="169"/>
      <c r="E388" s="15"/>
    </row>
    <row r="389" spans="3:5" x14ac:dyDescent="0.25">
      <c r="C389" s="169"/>
      <c r="D389" s="169"/>
      <c r="E389" s="15"/>
    </row>
    <row r="390" spans="3:5" x14ac:dyDescent="0.25">
      <c r="C390" s="169"/>
      <c r="D390" s="169"/>
      <c r="E390" s="15"/>
    </row>
    <row r="391" spans="3:5" x14ac:dyDescent="0.25">
      <c r="C391" s="169"/>
      <c r="D391" s="169"/>
      <c r="E391" s="15"/>
    </row>
    <row r="392" spans="3:5" x14ac:dyDescent="0.25">
      <c r="C392" s="169"/>
      <c r="D392" s="169"/>
      <c r="E392" s="15"/>
    </row>
    <row r="393" spans="3:5" x14ac:dyDescent="0.25">
      <c r="C393" s="169"/>
      <c r="D393" s="169"/>
      <c r="E393" s="15"/>
    </row>
    <row r="394" spans="3:5" x14ac:dyDescent="0.25">
      <c r="C394" s="169"/>
      <c r="D394" s="169"/>
      <c r="E394" s="15"/>
    </row>
    <row r="395" spans="3:5" x14ac:dyDescent="0.25">
      <c r="C395" s="169"/>
      <c r="D395" s="169"/>
      <c r="E395" s="15"/>
    </row>
    <row r="396" spans="3:5" x14ac:dyDescent="0.25">
      <c r="C396" s="169"/>
      <c r="D396" s="169"/>
      <c r="E396" s="15"/>
    </row>
    <row r="397" spans="3:5" x14ac:dyDescent="0.25">
      <c r="C397" s="169"/>
      <c r="D397" s="169"/>
      <c r="E397" s="15"/>
    </row>
    <row r="398" spans="3:5" x14ac:dyDescent="0.25">
      <c r="C398" s="169"/>
      <c r="D398" s="169"/>
      <c r="E398" s="15"/>
    </row>
    <row r="399" spans="3:5" x14ac:dyDescent="0.25">
      <c r="C399" s="169"/>
      <c r="D399" s="169"/>
      <c r="E399" s="15"/>
    </row>
    <row r="400" spans="3:5" x14ac:dyDescent="0.25">
      <c r="C400" s="169"/>
      <c r="D400" s="169"/>
      <c r="E400" s="15"/>
    </row>
    <row r="401" spans="3:5" x14ac:dyDescent="0.25">
      <c r="C401" s="169"/>
      <c r="D401" s="169"/>
      <c r="E401" s="15"/>
    </row>
    <row r="402" spans="3:5" x14ac:dyDescent="0.25">
      <c r="C402" s="169"/>
      <c r="D402" s="169"/>
      <c r="E402" s="15"/>
    </row>
    <row r="403" spans="3:5" x14ac:dyDescent="0.25">
      <c r="C403" s="169"/>
      <c r="D403" s="169"/>
      <c r="E403" s="15"/>
    </row>
    <row r="404" spans="3:5" x14ac:dyDescent="0.25">
      <c r="C404" s="169"/>
      <c r="D404" s="169"/>
      <c r="E404" s="15"/>
    </row>
    <row r="405" spans="3:5" x14ac:dyDescent="0.25">
      <c r="C405" s="169"/>
      <c r="D405" s="169"/>
      <c r="E405" s="15"/>
    </row>
    <row r="406" spans="3:5" x14ac:dyDescent="0.25">
      <c r="C406" s="169"/>
      <c r="D406" s="169"/>
      <c r="E406" s="15"/>
    </row>
    <row r="407" spans="3:5" x14ac:dyDescent="0.25">
      <c r="C407" s="169"/>
      <c r="D407" s="169"/>
      <c r="E407" s="15"/>
    </row>
    <row r="408" spans="3:5" x14ac:dyDescent="0.25">
      <c r="C408" s="169"/>
      <c r="D408" s="169"/>
      <c r="E408" s="15"/>
    </row>
    <row r="409" spans="3:5" x14ac:dyDescent="0.25">
      <c r="C409" s="169"/>
      <c r="D409" s="169"/>
      <c r="E409" s="15"/>
    </row>
    <row r="410" spans="3:5" x14ac:dyDescent="0.25">
      <c r="C410" s="169"/>
      <c r="D410" s="169"/>
      <c r="E410" s="15"/>
    </row>
    <row r="411" spans="3:5" x14ac:dyDescent="0.25">
      <c r="C411" s="169"/>
      <c r="D411" s="169"/>
      <c r="E411" s="15"/>
    </row>
    <row r="412" spans="3:5" x14ac:dyDescent="0.25">
      <c r="C412" s="169"/>
      <c r="D412" s="169"/>
      <c r="E412" s="15"/>
    </row>
    <row r="413" spans="3:5" x14ac:dyDescent="0.25">
      <c r="C413" s="169"/>
      <c r="D413" s="169"/>
      <c r="E413" s="15"/>
    </row>
    <row r="414" spans="3:5" x14ac:dyDescent="0.25">
      <c r="C414" s="169"/>
      <c r="D414" s="169"/>
      <c r="E414" s="15"/>
    </row>
    <row r="415" spans="3:5" x14ac:dyDescent="0.25">
      <c r="C415" s="169"/>
      <c r="D415" s="169"/>
      <c r="E415" s="15"/>
    </row>
    <row r="416" spans="3:5" x14ac:dyDescent="0.25">
      <c r="C416" s="169"/>
      <c r="D416" s="169"/>
      <c r="E416" s="15"/>
    </row>
    <row r="417" spans="3:5" x14ac:dyDescent="0.25">
      <c r="C417" s="169"/>
      <c r="D417" s="169"/>
      <c r="E417" s="15"/>
    </row>
    <row r="418" spans="3:5" x14ac:dyDescent="0.25">
      <c r="C418" s="169"/>
      <c r="D418" s="169"/>
      <c r="E418" s="15"/>
    </row>
    <row r="419" spans="3:5" x14ac:dyDescent="0.25">
      <c r="C419" s="169"/>
      <c r="D419" s="169"/>
      <c r="E419" s="15"/>
    </row>
    <row r="420" spans="3:5" x14ac:dyDescent="0.25">
      <c r="C420" s="169"/>
      <c r="D420" s="169"/>
      <c r="E420" s="15"/>
    </row>
    <row r="421" spans="3:5" x14ac:dyDescent="0.25">
      <c r="C421" s="169"/>
      <c r="D421" s="169"/>
      <c r="E421" s="15"/>
    </row>
    <row r="422" spans="3:5" x14ac:dyDescent="0.25">
      <c r="C422" s="169"/>
      <c r="D422" s="169"/>
      <c r="E422" s="15"/>
    </row>
    <row r="423" spans="3:5" x14ac:dyDescent="0.25">
      <c r="C423" s="169"/>
      <c r="D423" s="169"/>
      <c r="E423" s="15"/>
    </row>
    <row r="424" spans="3:5" x14ac:dyDescent="0.25">
      <c r="C424" s="169"/>
      <c r="D424" s="169"/>
      <c r="E424" s="15"/>
    </row>
    <row r="425" spans="3:5" x14ac:dyDescent="0.25">
      <c r="C425" s="169"/>
      <c r="D425" s="169"/>
      <c r="E425" s="15"/>
    </row>
    <row r="426" spans="3:5" x14ac:dyDescent="0.25">
      <c r="C426" s="169"/>
      <c r="D426" s="169"/>
      <c r="E426" s="15"/>
    </row>
    <row r="427" spans="3:5" x14ac:dyDescent="0.25">
      <c r="C427" s="169"/>
      <c r="D427" s="169"/>
      <c r="E427" s="15"/>
    </row>
    <row r="428" spans="3:5" x14ac:dyDescent="0.25">
      <c r="C428" s="169"/>
      <c r="D428" s="169"/>
      <c r="E428" s="15"/>
    </row>
    <row r="429" spans="3:5" x14ac:dyDescent="0.25">
      <c r="C429" s="169"/>
      <c r="D429" s="169"/>
      <c r="E429" s="15"/>
    </row>
    <row r="430" spans="3:5" x14ac:dyDescent="0.25">
      <c r="C430" s="169"/>
      <c r="D430" s="169"/>
      <c r="E430" s="15"/>
    </row>
    <row r="431" spans="3:5" x14ac:dyDescent="0.25">
      <c r="C431" s="169"/>
      <c r="D431" s="169"/>
      <c r="E431" s="15"/>
    </row>
    <row r="432" spans="3:5" x14ac:dyDescent="0.25">
      <c r="C432" s="169"/>
      <c r="D432" s="169"/>
      <c r="E432" s="15"/>
    </row>
    <row r="433" spans="3:5" x14ac:dyDescent="0.25">
      <c r="C433" s="169"/>
      <c r="D433" s="169"/>
      <c r="E433" s="15"/>
    </row>
    <row r="434" spans="3:5" x14ac:dyDescent="0.25">
      <c r="C434" s="169"/>
      <c r="D434" s="169"/>
      <c r="E434" s="15"/>
    </row>
    <row r="435" spans="3:5" x14ac:dyDescent="0.25">
      <c r="C435" s="169"/>
      <c r="D435" s="169"/>
      <c r="E435" s="15"/>
    </row>
    <row r="436" spans="3:5" x14ac:dyDescent="0.25">
      <c r="C436" s="169"/>
      <c r="D436" s="169"/>
      <c r="E436" s="15"/>
    </row>
    <row r="437" spans="3:5" x14ac:dyDescent="0.25">
      <c r="C437" s="169"/>
      <c r="D437" s="169"/>
      <c r="E437" s="15"/>
    </row>
    <row r="438" spans="3:5" x14ac:dyDescent="0.25">
      <c r="C438" s="169"/>
      <c r="D438" s="169"/>
      <c r="E438" s="15"/>
    </row>
    <row r="439" spans="3:5" x14ac:dyDescent="0.25">
      <c r="C439" s="169"/>
      <c r="D439" s="169"/>
      <c r="E439" s="15"/>
    </row>
    <row r="440" spans="3:5" x14ac:dyDescent="0.25">
      <c r="C440" s="169"/>
      <c r="D440" s="169"/>
      <c r="E440" s="15"/>
    </row>
    <row r="441" spans="3:5" x14ac:dyDescent="0.25">
      <c r="C441" s="169"/>
      <c r="D441" s="169"/>
      <c r="E441" s="15"/>
    </row>
    <row r="442" spans="3:5" x14ac:dyDescent="0.25">
      <c r="C442" s="169"/>
      <c r="D442" s="169"/>
      <c r="E442" s="15"/>
    </row>
    <row r="443" spans="3:5" x14ac:dyDescent="0.25">
      <c r="C443" s="169"/>
      <c r="D443" s="169"/>
      <c r="E443" s="15"/>
    </row>
    <row r="444" spans="3:5" x14ac:dyDescent="0.25">
      <c r="C444" s="169"/>
      <c r="D444" s="169"/>
      <c r="E444" s="15"/>
    </row>
    <row r="445" spans="3:5" x14ac:dyDescent="0.25">
      <c r="C445" s="169"/>
      <c r="D445" s="169"/>
      <c r="E445" s="15"/>
    </row>
    <row r="446" spans="3:5" x14ac:dyDescent="0.25">
      <c r="C446" s="169"/>
      <c r="D446" s="169"/>
      <c r="E446" s="15"/>
    </row>
    <row r="447" spans="3:5" x14ac:dyDescent="0.25">
      <c r="C447" s="169"/>
      <c r="D447" s="169"/>
      <c r="E447" s="15"/>
    </row>
    <row r="448" spans="3:5" x14ac:dyDescent="0.25">
      <c r="C448" s="169"/>
      <c r="D448" s="169"/>
      <c r="E448" s="15"/>
    </row>
    <row r="449" spans="3:5" x14ac:dyDescent="0.25">
      <c r="C449" s="169"/>
      <c r="D449" s="169"/>
      <c r="E449" s="15"/>
    </row>
    <row r="450" spans="3:5" x14ac:dyDescent="0.25">
      <c r="C450" s="169"/>
      <c r="D450" s="169"/>
      <c r="E450" s="15"/>
    </row>
    <row r="451" spans="3:5" x14ac:dyDescent="0.25">
      <c r="C451" s="169"/>
      <c r="D451" s="169"/>
      <c r="E451" s="15"/>
    </row>
    <row r="452" spans="3:5" x14ac:dyDescent="0.25">
      <c r="C452" s="169"/>
      <c r="D452" s="169"/>
      <c r="E452" s="15"/>
    </row>
    <row r="453" spans="3:5" x14ac:dyDescent="0.25">
      <c r="C453" s="169"/>
      <c r="D453" s="169"/>
      <c r="E453" s="15"/>
    </row>
    <row r="454" spans="3:5" x14ac:dyDescent="0.25">
      <c r="C454" s="169"/>
      <c r="D454" s="169"/>
      <c r="E454" s="15"/>
    </row>
    <row r="455" spans="3:5" x14ac:dyDescent="0.25">
      <c r="C455" s="169"/>
      <c r="D455" s="169"/>
      <c r="E455" s="15"/>
    </row>
    <row r="456" spans="3:5" x14ac:dyDescent="0.25">
      <c r="C456" s="169"/>
      <c r="D456" s="169"/>
      <c r="E456" s="15"/>
    </row>
    <row r="457" spans="3:5" x14ac:dyDescent="0.25">
      <c r="C457" s="169"/>
      <c r="D457" s="169"/>
      <c r="E457" s="15"/>
    </row>
    <row r="458" spans="3:5" x14ac:dyDescent="0.25">
      <c r="C458" s="169"/>
      <c r="D458" s="169"/>
      <c r="E458" s="15"/>
    </row>
    <row r="459" spans="3:5" x14ac:dyDescent="0.25">
      <c r="C459" s="169"/>
      <c r="D459" s="169"/>
      <c r="E459" s="15"/>
    </row>
    <row r="460" spans="3:5" x14ac:dyDescent="0.25">
      <c r="C460" s="169"/>
      <c r="D460" s="169"/>
      <c r="E460" s="15"/>
    </row>
    <row r="461" spans="3:5" x14ac:dyDescent="0.25">
      <c r="C461" s="169"/>
      <c r="D461" s="169"/>
      <c r="E461" s="15"/>
    </row>
    <row r="462" spans="3:5" x14ac:dyDescent="0.25">
      <c r="C462" s="169"/>
      <c r="D462" s="169"/>
      <c r="E462" s="15"/>
    </row>
    <row r="463" spans="3:5" x14ac:dyDescent="0.25">
      <c r="C463" s="169"/>
      <c r="D463" s="169"/>
      <c r="E463" s="15"/>
    </row>
    <row r="464" spans="3:5" x14ac:dyDescent="0.25">
      <c r="C464" s="169"/>
      <c r="D464" s="169"/>
      <c r="E464" s="15"/>
    </row>
    <row r="465" spans="3:5" x14ac:dyDescent="0.25">
      <c r="C465" s="169"/>
      <c r="D465" s="169"/>
      <c r="E465" s="15"/>
    </row>
    <row r="466" spans="3:5" x14ac:dyDescent="0.25">
      <c r="C466" s="169"/>
      <c r="D466" s="169"/>
      <c r="E466" s="15"/>
    </row>
    <row r="467" spans="3:5" x14ac:dyDescent="0.25">
      <c r="C467" s="169"/>
      <c r="D467" s="169"/>
      <c r="E467" s="15"/>
    </row>
    <row r="468" spans="3:5" x14ac:dyDescent="0.25">
      <c r="C468" s="169"/>
      <c r="D468" s="169"/>
      <c r="E468" s="15"/>
    </row>
    <row r="469" spans="3:5" x14ac:dyDescent="0.25">
      <c r="C469" s="169"/>
      <c r="D469" s="169"/>
      <c r="E469" s="15"/>
    </row>
    <row r="470" spans="3:5" x14ac:dyDescent="0.25">
      <c r="C470" s="169"/>
      <c r="D470" s="169"/>
      <c r="E470" s="15"/>
    </row>
    <row r="471" spans="3:5" x14ac:dyDescent="0.25">
      <c r="C471" s="169"/>
      <c r="D471" s="169"/>
      <c r="E471" s="15"/>
    </row>
    <row r="472" spans="3:5" x14ac:dyDescent="0.25">
      <c r="C472" s="169"/>
      <c r="D472" s="169"/>
      <c r="E472" s="15"/>
    </row>
    <row r="473" spans="3:5" x14ac:dyDescent="0.25">
      <c r="C473" s="169"/>
      <c r="D473" s="169"/>
      <c r="E473" s="15"/>
    </row>
    <row r="474" spans="3:5" x14ac:dyDescent="0.25">
      <c r="C474" s="169"/>
      <c r="D474" s="169"/>
      <c r="E474" s="15"/>
    </row>
    <row r="475" spans="3:5" x14ac:dyDescent="0.25">
      <c r="C475" s="169"/>
      <c r="D475" s="169"/>
      <c r="E475" s="15"/>
    </row>
    <row r="476" spans="3:5" x14ac:dyDescent="0.25">
      <c r="C476" s="169"/>
      <c r="D476" s="169"/>
      <c r="E476" s="15"/>
    </row>
    <row r="477" spans="3:5" x14ac:dyDescent="0.25">
      <c r="C477" s="169"/>
      <c r="D477" s="169"/>
      <c r="E477" s="15"/>
    </row>
    <row r="478" spans="3:5" x14ac:dyDescent="0.25">
      <c r="C478" s="169"/>
      <c r="D478" s="169"/>
      <c r="E478" s="15"/>
    </row>
    <row r="479" spans="3:5" x14ac:dyDescent="0.25">
      <c r="C479" s="169"/>
      <c r="D479" s="169"/>
      <c r="E479" s="15"/>
    </row>
    <row r="480" spans="3:5" x14ac:dyDescent="0.25">
      <c r="C480" s="169"/>
      <c r="D480" s="169"/>
      <c r="E480" s="15"/>
    </row>
    <row r="481" spans="3:5" x14ac:dyDescent="0.25">
      <c r="C481" s="169"/>
      <c r="D481" s="169"/>
      <c r="E481" s="15"/>
    </row>
    <row r="482" spans="3:5" x14ac:dyDescent="0.25">
      <c r="C482" s="169"/>
      <c r="D482" s="169"/>
      <c r="E482" s="15"/>
    </row>
    <row r="483" spans="3:5" x14ac:dyDescent="0.25">
      <c r="C483" s="169"/>
      <c r="D483" s="169"/>
      <c r="E483" s="15"/>
    </row>
    <row r="484" spans="3:5" x14ac:dyDescent="0.25">
      <c r="C484" s="169"/>
      <c r="D484" s="169"/>
      <c r="E484" s="15"/>
    </row>
    <row r="485" spans="3:5" x14ac:dyDescent="0.25">
      <c r="C485" s="169"/>
      <c r="D485" s="169"/>
      <c r="E485" s="15"/>
    </row>
    <row r="486" spans="3:5" x14ac:dyDescent="0.25">
      <c r="C486" s="169"/>
      <c r="D486" s="169"/>
      <c r="E486" s="15"/>
    </row>
    <row r="487" spans="3:5" x14ac:dyDescent="0.25">
      <c r="C487" s="169"/>
      <c r="D487" s="169"/>
      <c r="E487" s="15"/>
    </row>
    <row r="488" spans="3:5" x14ac:dyDescent="0.25">
      <c r="C488" s="169"/>
      <c r="D488" s="169"/>
      <c r="E488" s="15"/>
    </row>
    <row r="489" spans="3:5" x14ac:dyDescent="0.25">
      <c r="C489" s="169"/>
      <c r="D489" s="169"/>
      <c r="E489" s="15"/>
    </row>
    <row r="490" spans="3:5" x14ac:dyDescent="0.25">
      <c r="C490" s="169"/>
      <c r="D490" s="169"/>
      <c r="E490" s="15"/>
    </row>
    <row r="491" spans="3:5" x14ac:dyDescent="0.25">
      <c r="C491" s="169"/>
      <c r="D491" s="169"/>
      <c r="E491" s="15"/>
    </row>
    <row r="492" spans="3:5" x14ac:dyDescent="0.25">
      <c r="C492" s="169"/>
      <c r="D492" s="169"/>
      <c r="E492" s="15"/>
    </row>
    <row r="493" spans="3:5" x14ac:dyDescent="0.25">
      <c r="C493" s="169"/>
      <c r="D493" s="169"/>
      <c r="E493" s="15"/>
    </row>
    <row r="494" spans="3:5" x14ac:dyDescent="0.25">
      <c r="C494" s="169"/>
      <c r="D494" s="169"/>
      <c r="E494" s="15"/>
    </row>
    <row r="495" spans="3:5" x14ac:dyDescent="0.25">
      <c r="C495" s="169"/>
      <c r="D495" s="169"/>
      <c r="E495" s="15"/>
    </row>
    <row r="496" spans="3:5" x14ac:dyDescent="0.25">
      <c r="C496" s="169"/>
      <c r="D496" s="169"/>
      <c r="E496" s="15"/>
    </row>
    <row r="497" spans="3:5" x14ac:dyDescent="0.25">
      <c r="C497" s="169"/>
      <c r="D497" s="169"/>
      <c r="E497" s="15"/>
    </row>
    <row r="498" spans="3:5" x14ac:dyDescent="0.25">
      <c r="C498" s="169"/>
      <c r="D498" s="169"/>
      <c r="E498" s="15"/>
    </row>
    <row r="499" spans="3:5" x14ac:dyDescent="0.25">
      <c r="C499" s="169"/>
      <c r="D499" s="169"/>
      <c r="E499" s="15"/>
    </row>
    <row r="500" spans="3:5" x14ac:dyDescent="0.25">
      <c r="C500" s="169"/>
      <c r="D500" s="169"/>
      <c r="E500" s="15"/>
    </row>
    <row r="501" spans="3:5" x14ac:dyDescent="0.25">
      <c r="C501" s="169"/>
      <c r="D501" s="169"/>
      <c r="E501" s="15"/>
    </row>
    <row r="502" spans="3:5" x14ac:dyDescent="0.25">
      <c r="C502" s="169"/>
      <c r="D502" s="169"/>
      <c r="E502" s="15"/>
    </row>
    <row r="503" spans="3:5" x14ac:dyDescent="0.25">
      <c r="C503" s="169"/>
      <c r="D503" s="169"/>
      <c r="E503" s="15"/>
    </row>
    <row r="504" spans="3:5" x14ac:dyDescent="0.25">
      <c r="C504" s="169"/>
      <c r="D504" s="169"/>
      <c r="E504" s="15"/>
    </row>
    <row r="505" spans="3:5" x14ac:dyDescent="0.25">
      <c r="C505" s="169"/>
      <c r="D505" s="169"/>
      <c r="E505" s="15"/>
    </row>
    <row r="506" spans="3:5" x14ac:dyDescent="0.25">
      <c r="C506" s="169"/>
      <c r="D506" s="169"/>
      <c r="E506" s="15"/>
    </row>
    <row r="507" spans="3:5" x14ac:dyDescent="0.25">
      <c r="C507" s="169"/>
      <c r="D507" s="169"/>
      <c r="E507" s="15"/>
    </row>
    <row r="508" spans="3:5" x14ac:dyDescent="0.25">
      <c r="C508" s="169"/>
      <c r="D508" s="169"/>
      <c r="E508" s="15"/>
    </row>
    <row r="509" spans="3:5" x14ac:dyDescent="0.25">
      <c r="C509" s="169"/>
      <c r="D509" s="169"/>
      <c r="E509" s="15"/>
    </row>
    <row r="510" spans="3:5" x14ac:dyDescent="0.25">
      <c r="C510" s="169"/>
      <c r="D510" s="169"/>
      <c r="E510" s="15"/>
    </row>
    <row r="511" spans="3:5" x14ac:dyDescent="0.25">
      <c r="C511" s="169"/>
      <c r="D511" s="169"/>
      <c r="E511" s="15"/>
    </row>
    <row r="512" spans="3:5" x14ac:dyDescent="0.25">
      <c r="C512" s="169"/>
      <c r="D512" s="169"/>
      <c r="E512" s="15"/>
    </row>
    <row r="513" spans="3:5" x14ac:dyDescent="0.25">
      <c r="C513" s="169"/>
      <c r="D513" s="169"/>
      <c r="E513" s="15"/>
    </row>
    <row r="514" spans="3:5" x14ac:dyDescent="0.25">
      <c r="C514" s="169"/>
      <c r="D514" s="169"/>
      <c r="E514" s="15"/>
    </row>
    <row r="515" spans="3:5" x14ac:dyDescent="0.25">
      <c r="C515" s="169"/>
      <c r="D515" s="169"/>
      <c r="E515" s="15"/>
    </row>
    <row r="516" spans="3:5" x14ac:dyDescent="0.25">
      <c r="C516" s="169"/>
      <c r="D516" s="169"/>
      <c r="E516" s="15"/>
    </row>
    <row r="517" spans="3:5" x14ac:dyDescent="0.25">
      <c r="C517" s="169"/>
      <c r="D517" s="169"/>
      <c r="E517" s="15"/>
    </row>
    <row r="518" spans="3:5" x14ac:dyDescent="0.25">
      <c r="C518" s="169"/>
      <c r="D518" s="169"/>
      <c r="E518" s="15"/>
    </row>
    <row r="519" spans="3:5" x14ac:dyDescent="0.25">
      <c r="C519" s="169"/>
      <c r="D519" s="169"/>
      <c r="E519" s="15"/>
    </row>
    <row r="520" spans="3:5" x14ac:dyDescent="0.25">
      <c r="C520" s="169"/>
      <c r="D520" s="169"/>
      <c r="E520" s="15"/>
    </row>
    <row r="521" spans="3:5" x14ac:dyDescent="0.25">
      <c r="C521" s="169"/>
      <c r="D521" s="169"/>
      <c r="E521" s="15"/>
    </row>
    <row r="522" spans="3:5" x14ac:dyDescent="0.25">
      <c r="C522" s="169"/>
      <c r="D522" s="169"/>
      <c r="E522" s="15"/>
    </row>
    <row r="523" spans="3:5" x14ac:dyDescent="0.25">
      <c r="C523" s="169"/>
      <c r="D523" s="169"/>
      <c r="E523" s="15"/>
    </row>
    <row r="524" spans="3:5" x14ac:dyDescent="0.25">
      <c r="C524" s="169"/>
      <c r="D524" s="169"/>
      <c r="E524" s="15"/>
    </row>
    <row r="525" spans="3:5" x14ac:dyDescent="0.25">
      <c r="C525" s="169"/>
      <c r="D525" s="169"/>
      <c r="E525" s="15"/>
    </row>
    <row r="526" spans="3:5" x14ac:dyDescent="0.25">
      <c r="C526" s="169"/>
      <c r="D526" s="169"/>
      <c r="E526" s="15"/>
    </row>
    <row r="527" spans="3:5" x14ac:dyDescent="0.25">
      <c r="C527" s="169"/>
      <c r="D527" s="169"/>
      <c r="E527" s="15"/>
    </row>
    <row r="528" spans="3:5" x14ac:dyDescent="0.25">
      <c r="C528" s="169"/>
      <c r="D528" s="169"/>
      <c r="E528" s="15"/>
    </row>
    <row r="529" spans="3:5" x14ac:dyDescent="0.25">
      <c r="C529" s="169"/>
      <c r="D529" s="169"/>
      <c r="E529" s="15"/>
    </row>
    <row r="530" spans="3:5" x14ac:dyDescent="0.25">
      <c r="C530" s="169"/>
      <c r="D530" s="169"/>
      <c r="E530" s="15"/>
    </row>
    <row r="531" spans="3:5" x14ac:dyDescent="0.25">
      <c r="C531" s="169"/>
      <c r="D531" s="169"/>
      <c r="E531" s="15"/>
    </row>
    <row r="532" spans="3:5" x14ac:dyDescent="0.25">
      <c r="C532" s="169"/>
      <c r="D532" s="169"/>
      <c r="E532" s="15"/>
    </row>
    <row r="533" spans="3:5" x14ac:dyDescent="0.25">
      <c r="C533" s="169"/>
      <c r="D533" s="169"/>
      <c r="E533" s="15"/>
    </row>
    <row r="534" spans="3:5" x14ac:dyDescent="0.25">
      <c r="C534" s="169"/>
      <c r="D534" s="169"/>
      <c r="E534" s="15"/>
    </row>
    <row r="535" spans="3:5" x14ac:dyDescent="0.25">
      <c r="C535" s="169"/>
      <c r="D535" s="169"/>
      <c r="E535" s="15"/>
    </row>
    <row r="536" spans="3:5" x14ac:dyDescent="0.25">
      <c r="C536" s="169"/>
      <c r="D536" s="169"/>
      <c r="E536" s="15"/>
    </row>
    <row r="537" spans="3:5" x14ac:dyDescent="0.25">
      <c r="C537" s="169"/>
      <c r="D537" s="169"/>
      <c r="E537" s="15"/>
    </row>
    <row r="538" spans="3:5" x14ac:dyDescent="0.25">
      <c r="C538" s="169"/>
      <c r="D538" s="169"/>
      <c r="E538" s="15"/>
    </row>
    <row r="539" spans="3:5" x14ac:dyDescent="0.25">
      <c r="C539" s="169"/>
      <c r="D539" s="169"/>
      <c r="E539" s="15"/>
    </row>
    <row r="540" spans="3:5" x14ac:dyDescent="0.25">
      <c r="C540" s="169"/>
      <c r="D540" s="169"/>
      <c r="E540" s="15"/>
    </row>
    <row r="541" spans="3:5" x14ac:dyDescent="0.25">
      <c r="C541" s="169"/>
      <c r="D541" s="169"/>
      <c r="E541" s="15"/>
    </row>
    <row r="542" spans="3:5" x14ac:dyDescent="0.25">
      <c r="C542" s="169"/>
      <c r="D542" s="169"/>
      <c r="E542" s="15"/>
    </row>
    <row r="543" spans="3:5" x14ac:dyDescent="0.25">
      <c r="C543" s="169"/>
      <c r="D543" s="169"/>
      <c r="E543" s="15"/>
    </row>
    <row r="544" spans="3:5" x14ac:dyDescent="0.25">
      <c r="C544" s="169"/>
      <c r="D544" s="169"/>
      <c r="E544" s="15"/>
    </row>
    <row r="545" spans="3:5" x14ac:dyDescent="0.25">
      <c r="C545" s="169"/>
      <c r="D545" s="169"/>
      <c r="E545" s="15"/>
    </row>
    <row r="546" spans="3:5" x14ac:dyDescent="0.25">
      <c r="C546" s="169"/>
      <c r="D546" s="169"/>
      <c r="E546" s="15"/>
    </row>
    <row r="547" spans="3:5" x14ac:dyDescent="0.25">
      <c r="C547" s="169"/>
      <c r="D547" s="169"/>
      <c r="E547" s="15"/>
    </row>
    <row r="548" spans="3:5" x14ac:dyDescent="0.25">
      <c r="C548" s="169"/>
      <c r="D548" s="169"/>
      <c r="E548" s="15"/>
    </row>
    <row r="549" spans="3:5" x14ac:dyDescent="0.25">
      <c r="C549" s="169"/>
      <c r="D549" s="169"/>
      <c r="E549" s="15"/>
    </row>
    <row r="550" spans="3:5" x14ac:dyDescent="0.25">
      <c r="C550" s="169"/>
      <c r="D550" s="169"/>
      <c r="E550" s="15"/>
    </row>
    <row r="551" spans="3:5" x14ac:dyDescent="0.25">
      <c r="C551" s="169"/>
      <c r="D551" s="169"/>
      <c r="E551" s="15"/>
    </row>
    <row r="552" spans="3:5" x14ac:dyDescent="0.25">
      <c r="C552" s="169"/>
      <c r="D552" s="169"/>
      <c r="E552" s="15"/>
    </row>
    <row r="553" spans="3:5" x14ac:dyDescent="0.25">
      <c r="C553" s="169"/>
      <c r="D553" s="169"/>
      <c r="E553" s="15"/>
    </row>
    <row r="554" spans="3:5" x14ac:dyDescent="0.25">
      <c r="C554" s="169"/>
      <c r="D554" s="169"/>
      <c r="E554" s="15"/>
    </row>
    <row r="555" spans="3:5" x14ac:dyDescent="0.25">
      <c r="C555" s="169"/>
      <c r="D555" s="169"/>
      <c r="E555" s="15"/>
    </row>
    <row r="556" spans="3:5" x14ac:dyDescent="0.25">
      <c r="C556" s="169"/>
      <c r="D556" s="169"/>
      <c r="E556" s="15"/>
    </row>
    <row r="557" spans="3:5" x14ac:dyDescent="0.25">
      <c r="C557" s="169"/>
      <c r="D557" s="169"/>
      <c r="E557" s="15"/>
    </row>
    <row r="558" spans="3:5" x14ac:dyDescent="0.25">
      <c r="C558" s="169"/>
      <c r="D558" s="169"/>
      <c r="E558" s="15"/>
    </row>
    <row r="559" spans="3:5" x14ac:dyDescent="0.25">
      <c r="C559" s="169"/>
      <c r="D559" s="169"/>
      <c r="E559" s="15"/>
    </row>
    <row r="560" spans="3:5" x14ac:dyDescent="0.25">
      <c r="C560" s="169"/>
      <c r="D560" s="169"/>
      <c r="E560" s="15"/>
    </row>
    <row r="561" spans="3:5" x14ac:dyDescent="0.25">
      <c r="C561" s="169"/>
      <c r="D561" s="169"/>
      <c r="E561" s="15"/>
    </row>
    <row r="562" spans="3:5" x14ac:dyDescent="0.25">
      <c r="C562" s="169"/>
      <c r="D562" s="169"/>
      <c r="E562" s="15"/>
    </row>
    <row r="563" spans="3:5" x14ac:dyDescent="0.25">
      <c r="C563" s="169"/>
      <c r="D563" s="169"/>
      <c r="E563" s="15"/>
    </row>
    <row r="564" spans="3:5" x14ac:dyDescent="0.25">
      <c r="C564" s="169"/>
      <c r="D564" s="169"/>
      <c r="E564" s="15"/>
    </row>
    <row r="565" spans="3:5" x14ac:dyDescent="0.25">
      <c r="C565" s="169"/>
      <c r="D565" s="169"/>
      <c r="E565" s="15"/>
    </row>
    <row r="566" spans="3:5" x14ac:dyDescent="0.25">
      <c r="C566" s="169"/>
      <c r="D566" s="169"/>
      <c r="E566" s="15"/>
    </row>
    <row r="567" spans="3:5" x14ac:dyDescent="0.25">
      <c r="C567" s="169"/>
      <c r="D567" s="169"/>
      <c r="E567" s="15"/>
    </row>
    <row r="568" spans="3:5" x14ac:dyDescent="0.25">
      <c r="C568" s="169"/>
      <c r="D568" s="169"/>
      <c r="E568" s="15"/>
    </row>
    <row r="569" spans="3:5" x14ac:dyDescent="0.25">
      <c r="C569" s="169"/>
      <c r="D569" s="169"/>
      <c r="E569" s="15"/>
    </row>
    <row r="570" spans="3:5" x14ac:dyDescent="0.25">
      <c r="C570" s="169"/>
      <c r="D570" s="169"/>
      <c r="E570" s="15"/>
    </row>
    <row r="571" spans="3:5" x14ac:dyDescent="0.25">
      <c r="C571" s="169"/>
      <c r="D571" s="169"/>
      <c r="E571" s="15"/>
    </row>
    <row r="572" spans="3:5" x14ac:dyDescent="0.25">
      <c r="C572" s="169"/>
      <c r="D572" s="169"/>
      <c r="E572" s="15"/>
    </row>
    <row r="573" spans="3:5" x14ac:dyDescent="0.25">
      <c r="C573" s="169"/>
      <c r="D573" s="169"/>
      <c r="E573" s="15"/>
    </row>
    <row r="574" spans="3:5" x14ac:dyDescent="0.25">
      <c r="C574" s="169"/>
      <c r="D574" s="169"/>
      <c r="E574" s="15"/>
    </row>
    <row r="575" spans="3:5" x14ac:dyDescent="0.25">
      <c r="C575" s="169"/>
      <c r="D575" s="169"/>
      <c r="E575" s="15"/>
    </row>
    <row r="576" spans="3:5" x14ac:dyDescent="0.25">
      <c r="C576" s="169"/>
      <c r="D576" s="169"/>
      <c r="E576" s="15"/>
    </row>
    <row r="577" spans="3:5" x14ac:dyDescent="0.25">
      <c r="C577" s="169"/>
      <c r="D577" s="169"/>
      <c r="E577" s="15"/>
    </row>
    <row r="578" spans="3:5" x14ac:dyDescent="0.25">
      <c r="C578" s="169"/>
      <c r="D578" s="169"/>
      <c r="E578" s="15"/>
    </row>
    <row r="579" spans="3:5" x14ac:dyDescent="0.25">
      <c r="C579" s="169"/>
      <c r="D579" s="169"/>
      <c r="E579" s="15"/>
    </row>
    <row r="580" spans="3:5" x14ac:dyDescent="0.25">
      <c r="C580" s="169"/>
      <c r="D580" s="169"/>
      <c r="E580" s="15"/>
    </row>
    <row r="581" spans="3:5" x14ac:dyDescent="0.25">
      <c r="C581" s="169"/>
      <c r="D581" s="169"/>
      <c r="E581" s="15"/>
    </row>
    <row r="582" spans="3:5" x14ac:dyDescent="0.25">
      <c r="C582" s="169"/>
      <c r="D582" s="169"/>
      <c r="E582" s="15"/>
    </row>
    <row r="583" spans="3:5" x14ac:dyDescent="0.25">
      <c r="C583" s="169"/>
      <c r="D583" s="169"/>
      <c r="E583" s="15"/>
    </row>
    <row r="584" spans="3:5" x14ac:dyDescent="0.25">
      <c r="C584" s="169"/>
      <c r="D584" s="169"/>
      <c r="E584" s="15"/>
    </row>
    <row r="585" spans="3:5" x14ac:dyDescent="0.25">
      <c r="C585" s="169"/>
      <c r="D585" s="169"/>
      <c r="E585" s="15"/>
    </row>
    <row r="586" spans="3:5" x14ac:dyDescent="0.25">
      <c r="C586" s="169"/>
      <c r="D586" s="169"/>
      <c r="E586" s="15"/>
    </row>
    <row r="587" spans="3:5" x14ac:dyDescent="0.25">
      <c r="C587" s="169"/>
      <c r="D587" s="169"/>
      <c r="E587" s="15"/>
    </row>
    <row r="588" spans="3:5" x14ac:dyDescent="0.25">
      <c r="C588" s="169"/>
      <c r="D588" s="169"/>
      <c r="E588" s="15"/>
    </row>
    <row r="589" spans="3:5" x14ac:dyDescent="0.25">
      <c r="C589" s="169"/>
      <c r="D589" s="169"/>
      <c r="E589" s="15"/>
    </row>
    <row r="590" spans="3:5" x14ac:dyDescent="0.25">
      <c r="C590" s="169"/>
      <c r="D590" s="169"/>
      <c r="E590" s="15"/>
    </row>
    <row r="591" spans="3:5" x14ac:dyDescent="0.25">
      <c r="C591" s="169"/>
      <c r="D591" s="169"/>
      <c r="E591" s="15"/>
    </row>
    <row r="592" spans="3:5" x14ac:dyDescent="0.25">
      <c r="C592" s="169"/>
      <c r="D592" s="169"/>
      <c r="E592" s="15"/>
    </row>
    <row r="593" spans="3:5" x14ac:dyDescent="0.25">
      <c r="C593" s="169"/>
      <c r="D593" s="169"/>
      <c r="E593" s="15"/>
    </row>
    <row r="594" spans="3:5" x14ac:dyDescent="0.25">
      <c r="C594" s="169"/>
      <c r="D594" s="169"/>
      <c r="E594" s="15"/>
    </row>
    <row r="595" spans="3:5" x14ac:dyDescent="0.25">
      <c r="C595" s="169"/>
      <c r="D595" s="169"/>
      <c r="E595" s="15"/>
    </row>
    <row r="596" spans="3:5" x14ac:dyDescent="0.25">
      <c r="C596" s="169"/>
      <c r="D596" s="169"/>
      <c r="E596" s="15"/>
    </row>
    <row r="597" spans="3:5" x14ac:dyDescent="0.25">
      <c r="C597" s="169"/>
      <c r="D597" s="169"/>
      <c r="E597" s="15"/>
    </row>
    <row r="598" spans="3:5" x14ac:dyDescent="0.25">
      <c r="C598" s="169"/>
      <c r="D598" s="169"/>
      <c r="E598" s="15"/>
    </row>
    <row r="599" spans="3:5" x14ac:dyDescent="0.25">
      <c r="C599" s="169"/>
      <c r="D599" s="169"/>
      <c r="E599" s="15"/>
    </row>
    <row r="600" spans="3:5" x14ac:dyDescent="0.25">
      <c r="C600" s="169"/>
      <c r="D600" s="169"/>
      <c r="E600" s="15"/>
    </row>
    <row r="601" spans="3:5" x14ac:dyDescent="0.25">
      <c r="C601" s="169"/>
      <c r="D601" s="169"/>
      <c r="E601" s="15"/>
    </row>
    <row r="602" spans="3:5" x14ac:dyDescent="0.25">
      <c r="C602" s="169"/>
      <c r="D602" s="169"/>
      <c r="E602" s="15"/>
    </row>
    <row r="603" spans="3:5" x14ac:dyDescent="0.25">
      <c r="C603" s="169"/>
      <c r="D603" s="169"/>
      <c r="E603" s="15"/>
    </row>
    <row r="604" spans="3:5" x14ac:dyDescent="0.25">
      <c r="C604" s="169"/>
      <c r="D604" s="169"/>
      <c r="E604" s="15"/>
    </row>
    <row r="605" spans="3:5" x14ac:dyDescent="0.25">
      <c r="C605" s="169"/>
      <c r="D605" s="169"/>
      <c r="E605" s="15"/>
    </row>
    <row r="606" spans="3:5" x14ac:dyDescent="0.25">
      <c r="C606" s="169"/>
      <c r="D606" s="169"/>
      <c r="E606" s="15"/>
    </row>
    <row r="607" spans="3:5" x14ac:dyDescent="0.25">
      <c r="C607" s="169"/>
      <c r="D607" s="169"/>
      <c r="E607" s="15"/>
    </row>
    <row r="608" spans="3:5" x14ac:dyDescent="0.25">
      <c r="C608" s="169"/>
      <c r="D608" s="169"/>
      <c r="E608" s="15"/>
    </row>
    <row r="609" spans="3:5" x14ac:dyDescent="0.25">
      <c r="C609" s="169"/>
      <c r="D609" s="169"/>
      <c r="E609" s="15"/>
    </row>
    <row r="610" spans="3:5" x14ac:dyDescent="0.25">
      <c r="C610" s="169"/>
      <c r="D610" s="169"/>
      <c r="E610" s="15"/>
    </row>
    <row r="611" spans="3:5" x14ac:dyDescent="0.25">
      <c r="C611" s="169"/>
      <c r="D611" s="169"/>
      <c r="E611" s="15"/>
    </row>
    <row r="612" spans="3:5" x14ac:dyDescent="0.25">
      <c r="C612" s="169"/>
      <c r="D612" s="169"/>
      <c r="E612" s="15"/>
    </row>
    <row r="613" spans="3:5" x14ac:dyDescent="0.25">
      <c r="C613" s="169"/>
      <c r="D613" s="169"/>
      <c r="E613" s="15"/>
    </row>
    <row r="614" spans="3:5" x14ac:dyDescent="0.25">
      <c r="C614" s="169"/>
      <c r="D614" s="169"/>
      <c r="E614" s="15"/>
    </row>
    <row r="615" spans="3:5" x14ac:dyDescent="0.25">
      <c r="C615" s="169"/>
      <c r="D615" s="169"/>
      <c r="E615" s="15"/>
    </row>
    <row r="616" spans="3:5" x14ac:dyDescent="0.25">
      <c r="C616" s="169"/>
      <c r="D616" s="169"/>
      <c r="E616" s="15"/>
    </row>
    <row r="617" spans="3:5" x14ac:dyDescent="0.25">
      <c r="C617" s="169"/>
      <c r="D617" s="169"/>
      <c r="E617" s="15"/>
    </row>
    <row r="618" spans="3:5" x14ac:dyDescent="0.25">
      <c r="C618" s="169"/>
      <c r="D618" s="169"/>
      <c r="E618" s="15"/>
    </row>
    <row r="619" spans="3:5" x14ac:dyDescent="0.25">
      <c r="C619" s="169"/>
      <c r="D619" s="169"/>
      <c r="E619" s="15"/>
    </row>
    <row r="620" spans="3:5" x14ac:dyDescent="0.25">
      <c r="C620" s="169"/>
      <c r="D620" s="169"/>
      <c r="E620" s="15"/>
    </row>
    <row r="621" spans="3:5" x14ac:dyDescent="0.25">
      <c r="C621" s="169"/>
      <c r="D621" s="169"/>
      <c r="E621" s="15"/>
    </row>
    <row r="622" spans="3:5" x14ac:dyDescent="0.25">
      <c r="C622" s="169"/>
      <c r="D622" s="169"/>
      <c r="E622" s="15"/>
    </row>
    <row r="623" spans="3:5" x14ac:dyDescent="0.25">
      <c r="C623" s="169"/>
      <c r="D623" s="169"/>
      <c r="E623" s="15"/>
    </row>
    <row r="624" spans="3:5" x14ac:dyDescent="0.25">
      <c r="C624" s="169"/>
      <c r="D624" s="169"/>
      <c r="E624" s="15"/>
    </row>
    <row r="625" spans="3:5" x14ac:dyDescent="0.25">
      <c r="C625" s="169"/>
      <c r="D625" s="169"/>
      <c r="E625" s="15"/>
    </row>
    <row r="626" spans="3:5" x14ac:dyDescent="0.25">
      <c r="C626" s="169"/>
      <c r="D626" s="169"/>
      <c r="E626" s="15"/>
    </row>
    <row r="627" spans="3:5" x14ac:dyDescent="0.25">
      <c r="C627" s="169"/>
      <c r="D627" s="169"/>
      <c r="E627" s="15"/>
    </row>
    <row r="628" spans="3:5" x14ac:dyDescent="0.25">
      <c r="C628" s="169"/>
      <c r="D628" s="169"/>
      <c r="E628" s="15"/>
    </row>
    <row r="629" spans="3:5" x14ac:dyDescent="0.25">
      <c r="C629" s="169"/>
      <c r="D629" s="169"/>
      <c r="E629" s="15"/>
    </row>
    <row r="630" spans="3:5" x14ac:dyDescent="0.25">
      <c r="C630" s="169"/>
      <c r="D630" s="169"/>
      <c r="E630" s="15"/>
    </row>
    <row r="631" spans="3:5" x14ac:dyDescent="0.25">
      <c r="C631" s="169"/>
      <c r="D631" s="169"/>
      <c r="E631" s="15"/>
    </row>
    <row r="632" spans="3:5" x14ac:dyDescent="0.25">
      <c r="C632" s="169"/>
      <c r="D632" s="169"/>
      <c r="E632" s="15"/>
    </row>
    <row r="633" spans="3:5" x14ac:dyDescent="0.25">
      <c r="C633" s="169"/>
      <c r="D633" s="169"/>
      <c r="E633" s="15"/>
    </row>
    <row r="634" spans="3:5" x14ac:dyDescent="0.25">
      <c r="C634" s="169"/>
      <c r="D634" s="169"/>
      <c r="E634" s="15"/>
    </row>
    <row r="635" spans="3:5" x14ac:dyDescent="0.25">
      <c r="C635" s="169"/>
      <c r="D635" s="169"/>
      <c r="E635" s="15"/>
    </row>
    <row r="636" spans="3:5" x14ac:dyDescent="0.25">
      <c r="C636" s="169"/>
      <c r="D636" s="169"/>
      <c r="E636" s="15"/>
    </row>
    <row r="637" spans="3:5" x14ac:dyDescent="0.25">
      <c r="C637" s="169"/>
      <c r="D637" s="169"/>
      <c r="E637" s="15"/>
    </row>
    <row r="638" spans="3:5" x14ac:dyDescent="0.25">
      <c r="C638" s="169"/>
      <c r="D638" s="169"/>
      <c r="E638" s="15"/>
    </row>
    <row r="639" spans="3:5" x14ac:dyDescent="0.25">
      <c r="C639" s="169"/>
      <c r="D639" s="169"/>
      <c r="E639" s="15"/>
    </row>
    <row r="640" spans="3:5" x14ac:dyDescent="0.25">
      <c r="C640" s="169"/>
      <c r="D640" s="169"/>
      <c r="E640" s="15"/>
    </row>
    <row r="641" spans="3:5" x14ac:dyDescent="0.25">
      <c r="C641" s="169"/>
      <c r="D641" s="169"/>
      <c r="E641" s="15"/>
    </row>
    <row r="642" spans="3:5" x14ac:dyDescent="0.25">
      <c r="C642" s="169"/>
      <c r="D642" s="169"/>
      <c r="E642" s="15"/>
    </row>
    <row r="643" spans="3:5" x14ac:dyDescent="0.25">
      <c r="C643" s="169"/>
      <c r="D643" s="169"/>
      <c r="E643" s="15"/>
    </row>
    <row r="644" spans="3:5" x14ac:dyDescent="0.25">
      <c r="C644" s="169"/>
      <c r="D644" s="169"/>
      <c r="E644" s="15"/>
    </row>
    <row r="645" spans="3:5" x14ac:dyDescent="0.25">
      <c r="C645" s="169"/>
      <c r="D645" s="169"/>
      <c r="E645" s="15"/>
    </row>
    <row r="646" spans="3:5" x14ac:dyDescent="0.25">
      <c r="C646" s="169"/>
      <c r="D646" s="169"/>
      <c r="E646" s="15"/>
    </row>
    <row r="647" spans="3:5" x14ac:dyDescent="0.25">
      <c r="C647" s="169"/>
      <c r="D647" s="169"/>
      <c r="E647" s="15"/>
    </row>
    <row r="648" spans="3:5" x14ac:dyDescent="0.25">
      <c r="C648" s="169"/>
      <c r="D648" s="169"/>
      <c r="E648" s="15"/>
    </row>
    <row r="649" spans="3:5" x14ac:dyDescent="0.25">
      <c r="C649" s="169"/>
      <c r="D649" s="169"/>
      <c r="E649" s="15"/>
    </row>
    <row r="650" spans="3:5" x14ac:dyDescent="0.25">
      <c r="C650" s="169"/>
      <c r="D650" s="169"/>
      <c r="E650" s="15"/>
    </row>
    <row r="651" spans="3:5" x14ac:dyDescent="0.25">
      <c r="C651" s="169"/>
      <c r="D651" s="169"/>
      <c r="E651" s="15"/>
    </row>
    <row r="652" spans="3:5" x14ac:dyDescent="0.25">
      <c r="C652" s="169"/>
      <c r="D652" s="169"/>
      <c r="E652" s="15"/>
    </row>
    <row r="653" spans="3:5" x14ac:dyDescent="0.25">
      <c r="C653" s="169"/>
      <c r="D653" s="169"/>
      <c r="E653" s="15"/>
    </row>
    <row r="654" spans="3:5" x14ac:dyDescent="0.25">
      <c r="C654" s="169"/>
      <c r="D654" s="169"/>
      <c r="E654" s="15"/>
    </row>
    <row r="655" spans="3:5" x14ac:dyDescent="0.25">
      <c r="C655" s="169"/>
      <c r="D655" s="169"/>
      <c r="E655" s="15"/>
    </row>
    <row r="656" spans="3:5" x14ac:dyDescent="0.25">
      <c r="C656" s="169"/>
      <c r="D656" s="169"/>
      <c r="E656" s="15"/>
    </row>
    <row r="657" spans="3:5" x14ac:dyDescent="0.25">
      <c r="C657" s="169"/>
      <c r="D657" s="169"/>
      <c r="E657" s="15"/>
    </row>
    <row r="658" spans="3:5" x14ac:dyDescent="0.25">
      <c r="C658" s="169"/>
      <c r="D658" s="169"/>
      <c r="E658" s="15"/>
    </row>
    <row r="659" spans="3:5" x14ac:dyDescent="0.25">
      <c r="C659" s="169"/>
      <c r="D659" s="169"/>
      <c r="E659" s="15"/>
    </row>
    <row r="660" spans="3:5" x14ac:dyDescent="0.25">
      <c r="C660" s="169"/>
      <c r="D660" s="169"/>
      <c r="E660" s="15"/>
    </row>
    <row r="661" spans="3:5" x14ac:dyDescent="0.25">
      <c r="C661" s="169"/>
      <c r="D661" s="169"/>
      <c r="E661" s="15"/>
    </row>
    <row r="662" spans="3:5" x14ac:dyDescent="0.25">
      <c r="C662" s="169"/>
      <c r="D662" s="169"/>
      <c r="E662" s="15"/>
    </row>
    <row r="663" spans="3:5" x14ac:dyDescent="0.25">
      <c r="C663" s="169"/>
      <c r="D663" s="169"/>
      <c r="E663" s="15"/>
    </row>
    <row r="664" spans="3:5" x14ac:dyDescent="0.25">
      <c r="C664" s="169"/>
      <c r="D664" s="169"/>
      <c r="E664" s="15"/>
    </row>
    <row r="665" spans="3:5" x14ac:dyDescent="0.25">
      <c r="C665" s="169"/>
      <c r="D665" s="169"/>
      <c r="E665" s="15"/>
    </row>
    <row r="666" spans="3:5" x14ac:dyDescent="0.25">
      <c r="C666" s="169"/>
      <c r="D666" s="169"/>
      <c r="E666" s="15"/>
    </row>
    <row r="667" spans="3:5" x14ac:dyDescent="0.25">
      <c r="C667" s="169"/>
      <c r="D667" s="169"/>
      <c r="E667" s="15"/>
    </row>
    <row r="668" spans="3:5" x14ac:dyDescent="0.25">
      <c r="C668" s="169"/>
      <c r="D668" s="169"/>
      <c r="E668" s="15"/>
    </row>
    <row r="669" spans="3:5" x14ac:dyDescent="0.25">
      <c r="C669" s="169"/>
      <c r="D669" s="169"/>
      <c r="E669" s="15"/>
    </row>
    <row r="670" spans="3:5" x14ac:dyDescent="0.25">
      <c r="C670" s="169"/>
      <c r="D670" s="169"/>
      <c r="E670" s="15"/>
    </row>
    <row r="671" spans="3:5" x14ac:dyDescent="0.25">
      <c r="C671" s="169"/>
      <c r="D671" s="169"/>
      <c r="E671" s="15"/>
    </row>
    <row r="672" spans="3:5" x14ac:dyDescent="0.25">
      <c r="C672" s="169"/>
      <c r="D672" s="169"/>
      <c r="E672" s="15"/>
    </row>
    <row r="673" spans="3:5" x14ac:dyDescent="0.25">
      <c r="C673" s="169"/>
      <c r="D673" s="169"/>
      <c r="E673" s="15"/>
    </row>
    <row r="674" spans="3:5" x14ac:dyDescent="0.25">
      <c r="C674" s="169"/>
      <c r="D674" s="169"/>
      <c r="E674" s="15"/>
    </row>
    <row r="675" spans="3:5" x14ac:dyDescent="0.25">
      <c r="C675" s="169"/>
      <c r="D675" s="169"/>
      <c r="E675" s="15"/>
    </row>
    <row r="676" spans="3:5" x14ac:dyDescent="0.25">
      <c r="C676" s="169"/>
      <c r="D676" s="169"/>
      <c r="E676" s="15"/>
    </row>
    <row r="677" spans="3:5" x14ac:dyDescent="0.25">
      <c r="C677" s="169"/>
      <c r="D677" s="169"/>
      <c r="E677" s="15"/>
    </row>
    <row r="678" spans="3:5" x14ac:dyDescent="0.25">
      <c r="C678" s="169"/>
      <c r="D678" s="169"/>
      <c r="E678" s="15"/>
    </row>
    <row r="679" spans="3:5" x14ac:dyDescent="0.25">
      <c r="C679" s="169"/>
      <c r="D679" s="169"/>
      <c r="E679" s="15"/>
    </row>
    <row r="680" spans="3:5" x14ac:dyDescent="0.25">
      <c r="C680" s="169"/>
      <c r="D680" s="169"/>
      <c r="E680" s="15"/>
    </row>
    <row r="681" spans="3:5" x14ac:dyDescent="0.25">
      <c r="C681" s="169"/>
      <c r="D681" s="169"/>
      <c r="E681" s="15"/>
    </row>
    <row r="682" spans="3:5" x14ac:dyDescent="0.25">
      <c r="C682" s="169"/>
      <c r="D682" s="169"/>
      <c r="E682" s="15"/>
    </row>
    <row r="683" spans="3:5" x14ac:dyDescent="0.25">
      <c r="C683" s="169"/>
      <c r="D683" s="169"/>
      <c r="E683" s="15"/>
    </row>
    <row r="684" spans="3:5" x14ac:dyDescent="0.25">
      <c r="C684" s="169"/>
      <c r="D684" s="169"/>
      <c r="E684" s="15"/>
    </row>
    <row r="685" spans="3:5" x14ac:dyDescent="0.25">
      <c r="C685" s="169"/>
      <c r="D685" s="169"/>
      <c r="E685" s="15"/>
    </row>
    <row r="686" spans="3:5" x14ac:dyDescent="0.25">
      <c r="C686" s="169"/>
      <c r="D686" s="169"/>
      <c r="E686" s="15"/>
    </row>
    <row r="687" spans="3:5" x14ac:dyDescent="0.25">
      <c r="C687" s="169"/>
      <c r="D687" s="169"/>
      <c r="E687" s="15"/>
    </row>
    <row r="688" spans="3:5" x14ac:dyDescent="0.25">
      <c r="C688" s="169"/>
      <c r="D688" s="169"/>
      <c r="E688" s="15"/>
    </row>
    <row r="689" spans="3:5" x14ac:dyDescent="0.25">
      <c r="C689" s="169"/>
      <c r="D689" s="169"/>
      <c r="E689" s="15"/>
    </row>
    <row r="690" spans="3:5" x14ac:dyDescent="0.25">
      <c r="C690" s="169"/>
      <c r="D690" s="169"/>
      <c r="E690" s="15"/>
    </row>
    <row r="691" spans="3:5" x14ac:dyDescent="0.25">
      <c r="C691" s="169"/>
      <c r="D691" s="169"/>
      <c r="E691" s="15"/>
    </row>
    <row r="692" spans="3:5" x14ac:dyDescent="0.25">
      <c r="C692" s="169"/>
      <c r="D692" s="169"/>
      <c r="E692" s="15"/>
    </row>
    <row r="693" spans="3:5" x14ac:dyDescent="0.25">
      <c r="C693" s="169"/>
      <c r="D693" s="169"/>
      <c r="E693" s="15"/>
    </row>
    <row r="694" spans="3:5" x14ac:dyDescent="0.25">
      <c r="C694" s="169"/>
      <c r="D694" s="169"/>
      <c r="E694" s="15"/>
    </row>
    <row r="695" spans="3:5" x14ac:dyDescent="0.25">
      <c r="C695" s="169"/>
      <c r="D695" s="169"/>
      <c r="E695" s="15"/>
    </row>
    <row r="696" spans="3:5" x14ac:dyDescent="0.25">
      <c r="C696" s="169"/>
      <c r="D696" s="169"/>
      <c r="E696" s="15"/>
    </row>
    <row r="697" spans="3:5" x14ac:dyDescent="0.25">
      <c r="C697" s="169"/>
      <c r="D697" s="169"/>
      <c r="E697" s="15"/>
    </row>
    <row r="698" spans="3:5" x14ac:dyDescent="0.25">
      <c r="C698" s="169"/>
      <c r="D698" s="169"/>
      <c r="E698" s="15"/>
    </row>
    <row r="699" spans="3:5" x14ac:dyDescent="0.25">
      <c r="C699" s="169"/>
      <c r="D699" s="169"/>
      <c r="E699" s="15"/>
    </row>
    <row r="700" spans="3:5" x14ac:dyDescent="0.25">
      <c r="C700" s="169"/>
      <c r="D700" s="169"/>
      <c r="E700" s="15"/>
    </row>
    <row r="701" spans="3:5" x14ac:dyDescent="0.25">
      <c r="C701" s="169"/>
      <c r="D701" s="169"/>
      <c r="E701" s="15"/>
    </row>
    <row r="702" spans="3:5" x14ac:dyDescent="0.25">
      <c r="C702" s="169"/>
      <c r="D702" s="169"/>
      <c r="E702" s="15"/>
    </row>
    <row r="703" spans="3:5" x14ac:dyDescent="0.25">
      <c r="C703" s="169"/>
      <c r="D703" s="169"/>
      <c r="E703" s="15"/>
    </row>
    <row r="704" spans="3:5" x14ac:dyDescent="0.25">
      <c r="C704" s="169"/>
      <c r="D704" s="169"/>
      <c r="E704" s="15"/>
    </row>
    <row r="705" spans="3:5" x14ac:dyDescent="0.25">
      <c r="C705" s="169"/>
      <c r="D705" s="169"/>
      <c r="E705" s="15"/>
    </row>
    <row r="706" spans="3:5" x14ac:dyDescent="0.25">
      <c r="C706" s="169"/>
      <c r="D706" s="169"/>
      <c r="E706" s="15"/>
    </row>
    <row r="707" spans="3:5" x14ac:dyDescent="0.25">
      <c r="C707" s="169"/>
      <c r="D707" s="169"/>
      <c r="E707" s="15"/>
    </row>
    <row r="708" spans="3:5" x14ac:dyDescent="0.25">
      <c r="C708" s="169"/>
      <c r="D708" s="169"/>
      <c r="E708" s="15"/>
    </row>
    <row r="709" spans="3:5" x14ac:dyDescent="0.25">
      <c r="C709" s="169"/>
      <c r="D709" s="169"/>
      <c r="E709" s="15"/>
    </row>
    <row r="710" spans="3:5" x14ac:dyDescent="0.25">
      <c r="C710" s="169"/>
      <c r="D710" s="169"/>
      <c r="E710" s="15"/>
    </row>
    <row r="711" spans="3:5" x14ac:dyDescent="0.25">
      <c r="C711" s="169"/>
      <c r="D711" s="169"/>
      <c r="E711" s="15"/>
    </row>
    <row r="712" spans="3:5" x14ac:dyDescent="0.25">
      <c r="C712" s="169"/>
      <c r="D712" s="169"/>
      <c r="E712" s="15"/>
    </row>
    <row r="713" spans="3:5" x14ac:dyDescent="0.25">
      <c r="C713" s="169"/>
      <c r="D713" s="169"/>
      <c r="E713" s="15"/>
    </row>
    <row r="714" spans="3:5" x14ac:dyDescent="0.25">
      <c r="C714" s="169"/>
      <c r="D714" s="169"/>
      <c r="E714" s="15"/>
    </row>
    <row r="715" spans="3:5" x14ac:dyDescent="0.25">
      <c r="C715" s="169"/>
      <c r="D715" s="169"/>
      <c r="E715" s="15"/>
    </row>
    <row r="716" spans="3:5" x14ac:dyDescent="0.25">
      <c r="C716" s="169"/>
      <c r="D716" s="169"/>
      <c r="E716" s="15"/>
    </row>
    <row r="717" spans="3:5" x14ac:dyDescent="0.25">
      <c r="C717" s="169"/>
      <c r="D717" s="169"/>
      <c r="E717" s="15"/>
    </row>
    <row r="718" spans="3:5" x14ac:dyDescent="0.25">
      <c r="C718" s="169"/>
      <c r="D718" s="169"/>
      <c r="E718" s="15"/>
    </row>
    <row r="719" spans="3:5" x14ac:dyDescent="0.25">
      <c r="C719" s="169"/>
      <c r="D719" s="169"/>
      <c r="E719" s="15"/>
    </row>
    <row r="720" spans="3:5" x14ac:dyDescent="0.25">
      <c r="C720" s="169"/>
      <c r="D720" s="169"/>
      <c r="E720" s="15"/>
    </row>
    <row r="721" spans="3:5" x14ac:dyDescent="0.25">
      <c r="C721" s="169"/>
      <c r="D721" s="169"/>
      <c r="E721" s="15"/>
    </row>
    <row r="722" spans="3:5" x14ac:dyDescent="0.25">
      <c r="C722" s="169"/>
      <c r="D722" s="169"/>
      <c r="E722" s="15"/>
    </row>
    <row r="723" spans="3:5" x14ac:dyDescent="0.25">
      <c r="C723" s="169"/>
      <c r="D723" s="169"/>
      <c r="E723" s="15"/>
    </row>
    <row r="724" spans="3:5" x14ac:dyDescent="0.25">
      <c r="C724" s="169"/>
      <c r="D724" s="169"/>
      <c r="E724" s="15"/>
    </row>
    <row r="725" spans="3:5" x14ac:dyDescent="0.25">
      <c r="C725" s="169"/>
      <c r="D725" s="169"/>
      <c r="E725" s="15"/>
    </row>
    <row r="726" spans="3:5" x14ac:dyDescent="0.25">
      <c r="C726" s="169"/>
      <c r="D726" s="169"/>
      <c r="E726" s="15"/>
    </row>
    <row r="727" spans="3:5" x14ac:dyDescent="0.25">
      <c r="C727" s="169"/>
      <c r="D727" s="169"/>
      <c r="E727" s="15"/>
    </row>
    <row r="728" spans="3:5" x14ac:dyDescent="0.25">
      <c r="C728" s="169"/>
      <c r="D728" s="169"/>
      <c r="E728" s="15"/>
    </row>
    <row r="729" spans="3:5" x14ac:dyDescent="0.25">
      <c r="C729" s="169"/>
      <c r="D729" s="169"/>
      <c r="E729" s="15"/>
    </row>
    <row r="730" spans="3:5" x14ac:dyDescent="0.25">
      <c r="C730" s="169"/>
      <c r="D730" s="169"/>
      <c r="E730" s="15"/>
    </row>
    <row r="731" spans="3:5" x14ac:dyDescent="0.25">
      <c r="C731" s="169"/>
      <c r="D731" s="169"/>
      <c r="E731" s="15"/>
    </row>
    <row r="732" spans="3:5" x14ac:dyDescent="0.25">
      <c r="C732" s="169"/>
      <c r="D732" s="169"/>
      <c r="E732" s="15"/>
    </row>
    <row r="733" spans="3:5" x14ac:dyDescent="0.25">
      <c r="C733" s="169"/>
      <c r="D733" s="169"/>
      <c r="E733" s="15"/>
    </row>
    <row r="734" spans="3:5" x14ac:dyDescent="0.25">
      <c r="C734" s="169"/>
      <c r="D734" s="169"/>
      <c r="E734" s="15"/>
    </row>
    <row r="735" spans="3:5" x14ac:dyDescent="0.25">
      <c r="C735" s="169"/>
      <c r="D735" s="169"/>
      <c r="E735" s="15"/>
    </row>
    <row r="736" spans="3:5" x14ac:dyDescent="0.25">
      <c r="C736" s="169"/>
      <c r="D736" s="169"/>
      <c r="E736" s="15"/>
    </row>
    <row r="737" spans="3:5" x14ac:dyDescent="0.25">
      <c r="C737" s="169"/>
      <c r="D737" s="169"/>
      <c r="E737" s="15"/>
    </row>
    <row r="738" spans="3:5" x14ac:dyDescent="0.25">
      <c r="C738" s="169"/>
      <c r="D738" s="169"/>
      <c r="E738" s="15"/>
    </row>
    <row r="739" spans="3:5" x14ac:dyDescent="0.25">
      <c r="C739" s="169"/>
      <c r="D739" s="169"/>
      <c r="E739" s="15"/>
    </row>
    <row r="740" spans="3:5" x14ac:dyDescent="0.25">
      <c r="C740" s="169"/>
      <c r="D740" s="169"/>
      <c r="E740" s="15"/>
    </row>
    <row r="741" spans="3:5" x14ac:dyDescent="0.25">
      <c r="C741" s="169"/>
      <c r="D741" s="169"/>
      <c r="E741" s="15"/>
    </row>
    <row r="742" spans="3:5" x14ac:dyDescent="0.25">
      <c r="C742" s="169"/>
      <c r="D742" s="169"/>
      <c r="E742" s="15"/>
    </row>
    <row r="743" spans="3:5" x14ac:dyDescent="0.25">
      <c r="C743" s="169"/>
      <c r="D743" s="169"/>
      <c r="E743" s="15"/>
    </row>
    <row r="744" spans="3:5" x14ac:dyDescent="0.25">
      <c r="C744" s="169"/>
      <c r="D744" s="169"/>
      <c r="E744" s="15"/>
    </row>
    <row r="745" spans="3:5" x14ac:dyDescent="0.25">
      <c r="C745" s="169"/>
      <c r="D745" s="169"/>
      <c r="E745" s="15"/>
    </row>
    <row r="746" spans="3:5" x14ac:dyDescent="0.25">
      <c r="C746" s="169"/>
      <c r="D746" s="169"/>
      <c r="E746" s="15"/>
    </row>
    <row r="747" spans="3:5" x14ac:dyDescent="0.25">
      <c r="C747" s="169"/>
      <c r="D747" s="169"/>
      <c r="E747" s="15"/>
    </row>
    <row r="748" spans="3:5" x14ac:dyDescent="0.25">
      <c r="C748" s="169"/>
      <c r="D748" s="169"/>
      <c r="E748" s="15"/>
    </row>
    <row r="749" spans="3:5" x14ac:dyDescent="0.25">
      <c r="C749" s="169"/>
      <c r="D749" s="169"/>
      <c r="E749" s="15"/>
    </row>
    <row r="750" spans="3:5" x14ac:dyDescent="0.25">
      <c r="C750" s="169"/>
      <c r="D750" s="169"/>
      <c r="E750" s="15"/>
    </row>
    <row r="751" spans="3:5" x14ac:dyDescent="0.25">
      <c r="C751" s="169"/>
      <c r="D751" s="169"/>
      <c r="E751" s="15"/>
    </row>
    <row r="752" spans="3:5" x14ac:dyDescent="0.25">
      <c r="C752" s="169"/>
      <c r="D752" s="169"/>
      <c r="E752" s="15"/>
    </row>
    <row r="753" spans="3:5" x14ac:dyDescent="0.25">
      <c r="C753" s="169"/>
      <c r="D753" s="169"/>
      <c r="E753" s="15"/>
    </row>
    <row r="754" spans="3:5" x14ac:dyDescent="0.25">
      <c r="C754" s="169"/>
      <c r="D754" s="169"/>
      <c r="E754" s="15"/>
    </row>
    <row r="755" spans="3:5" x14ac:dyDescent="0.25">
      <c r="C755" s="169"/>
      <c r="D755" s="169"/>
      <c r="E755" s="15"/>
    </row>
    <row r="756" spans="3:5" x14ac:dyDescent="0.25">
      <c r="C756" s="169"/>
      <c r="D756" s="169"/>
      <c r="E756" s="15"/>
    </row>
    <row r="757" spans="3:5" x14ac:dyDescent="0.25">
      <c r="C757" s="169"/>
      <c r="D757" s="169"/>
      <c r="E757" s="15"/>
    </row>
    <row r="758" spans="3:5" x14ac:dyDescent="0.25">
      <c r="C758" s="169"/>
      <c r="D758" s="169"/>
      <c r="E758" s="15"/>
    </row>
    <row r="759" spans="3:5" x14ac:dyDescent="0.25">
      <c r="C759" s="169"/>
      <c r="D759" s="169"/>
      <c r="E759" s="15"/>
    </row>
    <row r="760" spans="3:5" x14ac:dyDescent="0.25">
      <c r="C760" s="169"/>
      <c r="D760" s="169"/>
      <c r="E760" s="15"/>
    </row>
    <row r="761" spans="3:5" x14ac:dyDescent="0.25">
      <c r="C761" s="169"/>
      <c r="D761" s="169"/>
      <c r="E761" s="15"/>
    </row>
    <row r="762" spans="3:5" x14ac:dyDescent="0.25">
      <c r="C762" s="169"/>
      <c r="D762" s="169"/>
      <c r="E762" s="15"/>
    </row>
    <row r="763" spans="3:5" x14ac:dyDescent="0.25">
      <c r="C763" s="169"/>
      <c r="D763" s="169"/>
      <c r="E763" s="15"/>
    </row>
    <row r="764" spans="3:5" x14ac:dyDescent="0.25">
      <c r="C764" s="169"/>
      <c r="D764" s="169"/>
      <c r="E764" s="15"/>
    </row>
    <row r="765" spans="3:5" x14ac:dyDescent="0.25">
      <c r="C765" s="169"/>
      <c r="D765" s="169"/>
      <c r="E765" s="15"/>
    </row>
    <row r="766" spans="3:5" x14ac:dyDescent="0.25">
      <c r="C766" s="169"/>
      <c r="D766" s="169"/>
      <c r="E766" s="15"/>
    </row>
    <row r="767" spans="3:5" x14ac:dyDescent="0.25">
      <c r="C767" s="169"/>
      <c r="D767" s="169"/>
      <c r="E767" s="15"/>
    </row>
    <row r="768" spans="3:5" x14ac:dyDescent="0.25">
      <c r="C768" s="169"/>
      <c r="D768" s="169"/>
      <c r="E768" s="15"/>
    </row>
    <row r="769" spans="3:5" x14ac:dyDescent="0.25">
      <c r="C769" s="169"/>
      <c r="D769" s="169"/>
      <c r="E769" s="15"/>
    </row>
    <row r="770" spans="3:5" x14ac:dyDescent="0.25">
      <c r="C770" s="169"/>
      <c r="D770" s="169"/>
      <c r="E770" s="15"/>
    </row>
    <row r="771" spans="3:5" x14ac:dyDescent="0.25">
      <c r="C771" s="169"/>
      <c r="D771" s="169"/>
      <c r="E771" s="15"/>
    </row>
    <row r="772" spans="3:5" x14ac:dyDescent="0.25">
      <c r="C772" s="169"/>
      <c r="D772" s="169"/>
      <c r="E772" s="15"/>
    </row>
    <row r="773" spans="3:5" x14ac:dyDescent="0.25">
      <c r="C773" s="169"/>
      <c r="D773" s="169"/>
      <c r="E773" s="15"/>
    </row>
    <row r="774" spans="3:5" x14ac:dyDescent="0.25">
      <c r="C774" s="169"/>
      <c r="D774" s="169"/>
      <c r="E774" s="15"/>
    </row>
    <row r="775" spans="3:5" x14ac:dyDescent="0.25">
      <c r="C775" s="169"/>
      <c r="D775" s="169"/>
      <c r="E775" s="15"/>
    </row>
    <row r="776" spans="3:5" x14ac:dyDescent="0.25">
      <c r="C776" s="169"/>
      <c r="D776" s="169"/>
      <c r="E776" s="15"/>
    </row>
    <row r="777" spans="3:5" x14ac:dyDescent="0.25">
      <c r="C777" s="169"/>
      <c r="D777" s="169"/>
      <c r="E777" s="15"/>
    </row>
    <row r="778" spans="3:5" x14ac:dyDescent="0.25">
      <c r="C778" s="169"/>
      <c r="D778" s="169"/>
      <c r="E778" s="15"/>
    </row>
    <row r="779" spans="3:5" x14ac:dyDescent="0.25">
      <c r="C779" s="169"/>
      <c r="D779" s="169"/>
      <c r="E779" s="15"/>
    </row>
    <row r="780" spans="3:5" x14ac:dyDescent="0.25">
      <c r="C780" s="169"/>
      <c r="D780" s="169"/>
      <c r="E780" s="15"/>
    </row>
    <row r="781" spans="3:5" x14ac:dyDescent="0.25">
      <c r="C781" s="169"/>
      <c r="D781" s="169"/>
      <c r="E781" s="15"/>
    </row>
    <row r="782" spans="3:5" x14ac:dyDescent="0.25">
      <c r="C782" s="169"/>
      <c r="D782" s="169"/>
      <c r="E782" s="15"/>
    </row>
    <row r="783" spans="3:5" x14ac:dyDescent="0.25">
      <c r="C783" s="169"/>
      <c r="D783" s="169"/>
      <c r="E783" s="15"/>
    </row>
    <row r="784" spans="3:5" x14ac:dyDescent="0.25">
      <c r="C784" s="169"/>
      <c r="D784" s="169"/>
      <c r="E784" s="15"/>
    </row>
    <row r="785" spans="3:5" x14ac:dyDescent="0.25">
      <c r="C785" s="169"/>
      <c r="D785" s="169"/>
      <c r="E785" s="15"/>
    </row>
    <row r="786" spans="3:5" x14ac:dyDescent="0.25">
      <c r="C786" s="169"/>
      <c r="D786" s="169"/>
      <c r="E786" s="15"/>
    </row>
    <row r="787" spans="3:5" x14ac:dyDescent="0.25">
      <c r="C787" s="169"/>
      <c r="D787" s="169"/>
      <c r="E787" s="15"/>
    </row>
    <row r="788" spans="3:5" x14ac:dyDescent="0.25">
      <c r="C788" s="169"/>
      <c r="D788" s="169"/>
      <c r="E788" s="15"/>
    </row>
    <row r="789" spans="3:5" x14ac:dyDescent="0.25">
      <c r="C789" s="169"/>
      <c r="D789" s="169"/>
      <c r="E789" s="15"/>
    </row>
    <row r="790" spans="3:5" x14ac:dyDescent="0.25">
      <c r="C790" s="169"/>
      <c r="D790" s="169"/>
      <c r="E790" s="15"/>
    </row>
    <row r="791" spans="3:5" x14ac:dyDescent="0.25">
      <c r="C791" s="169"/>
      <c r="D791" s="169"/>
      <c r="E791" s="15"/>
    </row>
    <row r="792" spans="3:5" x14ac:dyDescent="0.25">
      <c r="C792" s="169"/>
      <c r="D792" s="169"/>
      <c r="E792" s="15"/>
    </row>
    <row r="793" spans="3:5" x14ac:dyDescent="0.25">
      <c r="C793" s="169"/>
      <c r="D793" s="169"/>
      <c r="E793" s="15"/>
    </row>
    <row r="794" spans="3:5" x14ac:dyDescent="0.25">
      <c r="C794" s="169"/>
      <c r="D794" s="169"/>
      <c r="E794" s="15"/>
    </row>
    <row r="795" spans="3:5" x14ac:dyDescent="0.25">
      <c r="C795" s="169"/>
      <c r="D795" s="169"/>
      <c r="E795" s="15"/>
    </row>
    <row r="796" spans="3:5" x14ac:dyDescent="0.25">
      <c r="C796" s="169"/>
      <c r="D796" s="169"/>
      <c r="E796" s="15"/>
    </row>
    <row r="797" spans="3:5" x14ac:dyDescent="0.25">
      <c r="C797" s="169"/>
      <c r="D797" s="169"/>
      <c r="E797" s="15"/>
    </row>
    <row r="798" spans="3:5" x14ac:dyDescent="0.25">
      <c r="C798" s="169"/>
      <c r="D798" s="169"/>
      <c r="E798" s="15"/>
    </row>
    <row r="799" spans="3:5" x14ac:dyDescent="0.25">
      <c r="C799" s="169"/>
      <c r="D799" s="169"/>
      <c r="E799" s="15"/>
    </row>
    <row r="800" spans="3:5" x14ac:dyDescent="0.25">
      <c r="C800" s="169"/>
      <c r="D800" s="169"/>
      <c r="E800" s="15"/>
    </row>
    <row r="801" spans="3:5" x14ac:dyDescent="0.25">
      <c r="C801" s="169"/>
      <c r="D801" s="169"/>
      <c r="E801" s="15"/>
    </row>
    <row r="802" spans="3:5" x14ac:dyDescent="0.25">
      <c r="C802" s="169"/>
      <c r="D802" s="169"/>
      <c r="E802" s="15"/>
    </row>
    <row r="803" spans="3:5" x14ac:dyDescent="0.25">
      <c r="C803" s="169"/>
      <c r="D803" s="169"/>
      <c r="E803" s="15"/>
    </row>
    <row r="804" spans="3:5" x14ac:dyDescent="0.25">
      <c r="C804" s="169"/>
      <c r="D804" s="169"/>
      <c r="E804" s="15"/>
    </row>
    <row r="805" spans="3:5" x14ac:dyDescent="0.25">
      <c r="C805" s="169"/>
      <c r="D805" s="169"/>
      <c r="E805" s="15"/>
    </row>
    <row r="806" spans="3:5" x14ac:dyDescent="0.25">
      <c r="C806" s="169"/>
      <c r="D806" s="169"/>
      <c r="E806" s="15"/>
    </row>
    <row r="807" spans="3:5" x14ac:dyDescent="0.25">
      <c r="C807" s="169"/>
      <c r="D807" s="169"/>
      <c r="E807" s="15"/>
    </row>
    <row r="808" spans="3:5" x14ac:dyDescent="0.25">
      <c r="C808" s="169"/>
      <c r="D808" s="169"/>
      <c r="E808" s="15"/>
    </row>
    <row r="809" spans="3:5" x14ac:dyDescent="0.25">
      <c r="C809" s="169"/>
      <c r="D809" s="169"/>
      <c r="E809" s="15"/>
    </row>
    <row r="810" spans="3:5" x14ac:dyDescent="0.25">
      <c r="C810" s="169"/>
      <c r="D810" s="169"/>
      <c r="E810" s="15"/>
    </row>
    <row r="811" spans="3:5" x14ac:dyDescent="0.25">
      <c r="C811" s="169"/>
      <c r="D811" s="169"/>
      <c r="E811" s="15"/>
    </row>
    <row r="812" spans="3:5" x14ac:dyDescent="0.25">
      <c r="C812" s="169"/>
      <c r="D812" s="169"/>
      <c r="E812" s="15"/>
    </row>
    <row r="813" spans="3:5" x14ac:dyDescent="0.25">
      <c r="C813" s="169"/>
      <c r="D813" s="169"/>
      <c r="E813" s="15"/>
    </row>
    <row r="814" spans="3:5" x14ac:dyDescent="0.25">
      <c r="C814" s="169"/>
      <c r="D814" s="169"/>
      <c r="E814" s="15"/>
    </row>
    <row r="815" spans="3:5" x14ac:dyDescent="0.25">
      <c r="C815" s="169"/>
      <c r="D815" s="169"/>
      <c r="E815" s="15"/>
    </row>
    <row r="816" spans="3:5" x14ac:dyDescent="0.25">
      <c r="C816" s="169"/>
      <c r="D816" s="169"/>
      <c r="E816" s="15"/>
    </row>
    <row r="817" spans="3:5" x14ac:dyDescent="0.25">
      <c r="C817" s="169"/>
      <c r="D817" s="169"/>
      <c r="E817" s="15"/>
    </row>
    <row r="818" spans="3:5" x14ac:dyDescent="0.25">
      <c r="C818" s="169"/>
      <c r="D818" s="169"/>
      <c r="E818" s="15"/>
    </row>
    <row r="819" spans="3:5" x14ac:dyDescent="0.25">
      <c r="C819" s="169"/>
      <c r="D819" s="169"/>
      <c r="E819" s="15"/>
    </row>
    <row r="820" spans="3:5" x14ac:dyDescent="0.25">
      <c r="C820" s="169"/>
      <c r="D820" s="169"/>
      <c r="E820" s="15"/>
    </row>
    <row r="821" spans="3:5" x14ac:dyDescent="0.25">
      <c r="C821" s="169"/>
      <c r="D821" s="169"/>
      <c r="E821" s="15"/>
    </row>
    <row r="822" spans="3:5" x14ac:dyDescent="0.25">
      <c r="C822" s="169"/>
      <c r="D822" s="169"/>
      <c r="E822" s="15"/>
    </row>
    <row r="823" spans="3:5" x14ac:dyDescent="0.25">
      <c r="C823" s="169"/>
      <c r="D823" s="169"/>
      <c r="E823" s="15"/>
    </row>
    <row r="824" spans="3:5" x14ac:dyDescent="0.25">
      <c r="C824" s="169"/>
      <c r="D824" s="169"/>
      <c r="E824" s="15"/>
    </row>
    <row r="825" spans="3:5" x14ac:dyDescent="0.25">
      <c r="C825" s="169"/>
      <c r="D825" s="169"/>
      <c r="E825" s="15"/>
    </row>
    <row r="826" spans="3:5" x14ac:dyDescent="0.25">
      <c r="C826" s="169"/>
      <c r="D826" s="169"/>
      <c r="E826" s="15"/>
    </row>
    <row r="827" spans="3:5" x14ac:dyDescent="0.25">
      <c r="C827" s="169"/>
      <c r="D827" s="169"/>
      <c r="E827" s="15"/>
    </row>
    <row r="828" spans="3:5" x14ac:dyDescent="0.25">
      <c r="C828" s="169"/>
      <c r="D828" s="169"/>
      <c r="E828" s="15"/>
    </row>
    <row r="829" spans="3:5" x14ac:dyDescent="0.25">
      <c r="C829" s="169"/>
      <c r="D829" s="169"/>
      <c r="E829" s="15"/>
    </row>
    <row r="830" spans="3:5" x14ac:dyDescent="0.25">
      <c r="C830" s="169"/>
      <c r="D830" s="169"/>
      <c r="E830" s="15"/>
    </row>
    <row r="831" spans="3:5" x14ac:dyDescent="0.25">
      <c r="C831" s="169"/>
      <c r="D831" s="169"/>
      <c r="E831" s="15"/>
    </row>
    <row r="832" spans="3:5" x14ac:dyDescent="0.25">
      <c r="C832" s="169"/>
      <c r="D832" s="169"/>
      <c r="E832" s="15"/>
    </row>
    <row r="833" spans="3:5" x14ac:dyDescent="0.25">
      <c r="C833" s="169"/>
      <c r="D833" s="169"/>
      <c r="E833" s="15"/>
    </row>
    <row r="834" spans="3:5" x14ac:dyDescent="0.25">
      <c r="C834" s="169"/>
      <c r="D834" s="169"/>
      <c r="E834" s="15"/>
    </row>
    <row r="835" spans="3:5" x14ac:dyDescent="0.25">
      <c r="C835" s="169"/>
      <c r="D835" s="169"/>
      <c r="E835" s="15"/>
    </row>
    <row r="836" spans="3:5" x14ac:dyDescent="0.25">
      <c r="C836" s="169"/>
      <c r="D836" s="169"/>
      <c r="E836" s="15"/>
    </row>
    <row r="837" spans="3:5" x14ac:dyDescent="0.25">
      <c r="C837" s="169"/>
      <c r="D837" s="169"/>
      <c r="E837" s="15"/>
    </row>
    <row r="838" spans="3:5" x14ac:dyDescent="0.25">
      <c r="C838" s="169"/>
      <c r="D838" s="169"/>
      <c r="E838" s="15"/>
    </row>
    <row r="839" spans="3:5" x14ac:dyDescent="0.25">
      <c r="C839" s="169"/>
      <c r="D839" s="169"/>
      <c r="E839" s="15"/>
    </row>
    <row r="840" spans="3:5" x14ac:dyDescent="0.25">
      <c r="C840" s="169"/>
      <c r="D840" s="169"/>
      <c r="E840" s="15"/>
    </row>
    <row r="841" spans="3:5" x14ac:dyDescent="0.25">
      <c r="C841" s="169"/>
      <c r="D841" s="169"/>
      <c r="E841" s="15"/>
    </row>
    <row r="842" spans="3:5" x14ac:dyDescent="0.25">
      <c r="C842" s="169"/>
      <c r="D842" s="169"/>
      <c r="E842" s="15"/>
    </row>
    <row r="843" spans="3:5" x14ac:dyDescent="0.25">
      <c r="C843" s="169"/>
      <c r="D843" s="169"/>
      <c r="E843" s="15"/>
    </row>
    <row r="844" spans="3:5" x14ac:dyDescent="0.25">
      <c r="C844" s="169"/>
      <c r="D844" s="169"/>
      <c r="E844" s="15"/>
    </row>
    <row r="845" spans="3:5" x14ac:dyDescent="0.25">
      <c r="C845" s="169"/>
      <c r="D845" s="169"/>
      <c r="E845" s="15"/>
    </row>
    <row r="846" spans="3:5" x14ac:dyDescent="0.25">
      <c r="C846" s="169"/>
      <c r="D846" s="169"/>
      <c r="E846" s="15"/>
    </row>
    <row r="847" spans="3:5" x14ac:dyDescent="0.25">
      <c r="C847" s="169"/>
      <c r="D847" s="169"/>
      <c r="E847" s="15"/>
    </row>
    <row r="848" spans="3:5" x14ac:dyDescent="0.25">
      <c r="C848" s="169"/>
      <c r="D848" s="169"/>
      <c r="E848" s="15"/>
    </row>
    <row r="849" spans="3:5" x14ac:dyDescent="0.25">
      <c r="C849" s="169"/>
      <c r="D849" s="169"/>
      <c r="E849" s="15"/>
    </row>
    <row r="850" spans="3:5" x14ac:dyDescent="0.25">
      <c r="C850" s="169"/>
      <c r="D850" s="169"/>
      <c r="E850" s="15"/>
    </row>
    <row r="851" spans="3:5" x14ac:dyDescent="0.25">
      <c r="C851" s="169"/>
      <c r="D851" s="169"/>
      <c r="E851" s="15"/>
    </row>
    <row r="852" spans="3:5" x14ac:dyDescent="0.25">
      <c r="C852" s="169"/>
      <c r="D852" s="169"/>
      <c r="E852" s="15"/>
    </row>
    <row r="853" spans="3:5" x14ac:dyDescent="0.25">
      <c r="C853" s="169"/>
      <c r="D853" s="169"/>
      <c r="E853" s="15"/>
    </row>
    <row r="854" spans="3:5" x14ac:dyDescent="0.25">
      <c r="C854" s="169"/>
      <c r="D854" s="169"/>
      <c r="E854" s="15"/>
    </row>
    <row r="855" spans="3:5" x14ac:dyDescent="0.25">
      <c r="C855" s="169"/>
      <c r="D855" s="169"/>
      <c r="E855" s="15"/>
    </row>
    <row r="856" spans="3:5" x14ac:dyDescent="0.25">
      <c r="C856" s="169"/>
      <c r="D856" s="169"/>
      <c r="E856" s="15"/>
    </row>
    <row r="857" spans="3:5" x14ac:dyDescent="0.25">
      <c r="C857" s="169"/>
      <c r="D857" s="169"/>
      <c r="E857" s="15"/>
    </row>
    <row r="858" spans="3:5" x14ac:dyDescent="0.25">
      <c r="C858" s="169"/>
      <c r="D858" s="169"/>
      <c r="E858" s="15"/>
    </row>
    <row r="859" spans="3:5" x14ac:dyDescent="0.25">
      <c r="C859" s="169"/>
      <c r="D859" s="169"/>
      <c r="E859" s="15"/>
    </row>
    <row r="860" spans="3:5" x14ac:dyDescent="0.25">
      <c r="C860" s="169"/>
      <c r="D860" s="169"/>
      <c r="E860" s="15"/>
    </row>
    <row r="861" spans="3:5" x14ac:dyDescent="0.25">
      <c r="C861" s="169"/>
      <c r="D861" s="169"/>
      <c r="E861" s="15"/>
    </row>
    <row r="862" spans="3:5" x14ac:dyDescent="0.25">
      <c r="C862" s="169"/>
      <c r="D862" s="169"/>
      <c r="E862" s="15"/>
    </row>
    <row r="863" spans="3:5" x14ac:dyDescent="0.25">
      <c r="C863" s="169"/>
      <c r="D863" s="169"/>
      <c r="E863" s="15"/>
    </row>
    <row r="864" spans="3:5" x14ac:dyDescent="0.25">
      <c r="C864" s="169"/>
      <c r="D864" s="169"/>
      <c r="E864" s="15"/>
    </row>
    <row r="865" spans="3:5" x14ac:dyDescent="0.25">
      <c r="C865" s="169"/>
      <c r="D865" s="169"/>
      <c r="E865" s="15"/>
    </row>
    <row r="866" spans="3:5" x14ac:dyDescent="0.25">
      <c r="C866" s="169"/>
      <c r="D866" s="169"/>
      <c r="E866" s="15"/>
    </row>
    <row r="867" spans="3:5" x14ac:dyDescent="0.25">
      <c r="C867" s="169"/>
      <c r="D867" s="169"/>
      <c r="E867" s="15"/>
    </row>
    <row r="868" spans="3:5" x14ac:dyDescent="0.25">
      <c r="C868" s="169"/>
      <c r="D868" s="169"/>
      <c r="E868" s="15"/>
    </row>
    <row r="869" spans="3:5" x14ac:dyDescent="0.25">
      <c r="C869" s="169"/>
      <c r="D869" s="169"/>
      <c r="E869" s="15"/>
    </row>
    <row r="870" spans="3:5" x14ac:dyDescent="0.25">
      <c r="C870" s="169"/>
      <c r="D870" s="169"/>
      <c r="E870" s="15"/>
    </row>
    <row r="871" spans="3:5" x14ac:dyDescent="0.25">
      <c r="C871" s="169"/>
      <c r="D871" s="169"/>
      <c r="E871" s="15"/>
    </row>
    <row r="872" spans="3:5" x14ac:dyDescent="0.25">
      <c r="C872" s="169"/>
      <c r="D872" s="169"/>
      <c r="E872" s="15"/>
    </row>
    <row r="873" spans="3:5" x14ac:dyDescent="0.25">
      <c r="C873" s="169"/>
      <c r="D873" s="169"/>
      <c r="E873" s="15"/>
    </row>
    <row r="874" spans="3:5" x14ac:dyDescent="0.25">
      <c r="C874" s="169"/>
      <c r="D874" s="169"/>
      <c r="E874" s="15"/>
    </row>
    <row r="875" spans="3:5" x14ac:dyDescent="0.25">
      <c r="C875" s="169"/>
      <c r="D875" s="169"/>
      <c r="E875" s="15"/>
    </row>
    <row r="876" spans="3:5" x14ac:dyDescent="0.25">
      <c r="C876" s="169"/>
      <c r="D876" s="169"/>
      <c r="E876" s="15"/>
    </row>
    <row r="877" spans="3:5" x14ac:dyDescent="0.25">
      <c r="C877" s="169"/>
      <c r="D877" s="169"/>
      <c r="E877" s="15"/>
    </row>
    <row r="878" spans="3:5" x14ac:dyDescent="0.25">
      <c r="C878" s="169"/>
      <c r="D878" s="169"/>
      <c r="E878" s="15"/>
    </row>
    <row r="879" spans="3:5" x14ac:dyDescent="0.25">
      <c r="C879" s="169"/>
      <c r="D879" s="169"/>
      <c r="E879" s="15"/>
    </row>
    <row r="880" spans="3:5" x14ac:dyDescent="0.25">
      <c r="C880" s="169"/>
      <c r="D880" s="169"/>
      <c r="E880" s="15"/>
    </row>
    <row r="881" spans="3:5" x14ac:dyDescent="0.25">
      <c r="C881" s="169"/>
      <c r="D881" s="169"/>
      <c r="E881" s="15"/>
    </row>
    <row r="882" spans="3:5" x14ac:dyDescent="0.25">
      <c r="C882" s="169"/>
      <c r="D882" s="169"/>
      <c r="E882" s="15"/>
    </row>
    <row r="883" spans="3:5" x14ac:dyDescent="0.25">
      <c r="C883" s="169"/>
      <c r="D883" s="169"/>
      <c r="E883" s="15"/>
    </row>
    <row r="884" spans="3:5" x14ac:dyDescent="0.25">
      <c r="C884" s="169"/>
      <c r="D884" s="169"/>
      <c r="E884" s="15"/>
    </row>
    <row r="885" spans="3:5" x14ac:dyDescent="0.25">
      <c r="C885" s="169"/>
      <c r="D885" s="169"/>
      <c r="E885" s="15"/>
    </row>
    <row r="886" spans="3:5" x14ac:dyDescent="0.25">
      <c r="C886" s="169"/>
      <c r="D886" s="169"/>
      <c r="E886" s="15"/>
    </row>
    <row r="887" spans="3:5" x14ac:dyDescent="0.25">
      <c r="C887" s="169"/>
      <c r="D887" s="169"/>
      <c r="E887" s="15"/>
    </row>
    <row r="888" spans="3:5" x14ac:dyDescent="0.25">
      <c r="C888" s="169"/>
      <c r="D888" s="169"/>
      <c r="E888" s="15"/>
    </row>
    <row r="889" spans="3:5" x14ac:dyDescent="0.25">
      <c r="C889" s="169"/>
      <c r="D889" s="169"/>
      <c r="E889" s="15"/>
    </row>
    <row r="890" spans="3:5" x14ac:dyDescent="0.25">
      <c r="C890" s="169"/>
      <c r="D890" s="169"/>
      <c r="E890" s="15"/>
    </row>
    <row r="891" spans="3:5" x14ac:dyDescent="0.25">
      <c r="C891" s="169"/>
      <c r="D891" s="169"/>
      <c r="E891" s="15"/>
    </row>
    <row r="892" spans="3:5" x14ac:dyDescent="0.25">
      <c r="C892" s="169"/>
      <c r="D892" s="169"/>
      <c r="E892" s="15"/>
    </row>
    <row r="893" spans="3:5" x14ac:dyDescent="0.25">
      <c r="C893" s="169"/>
      <c r="D893" s="169"/>
      <c r="E893" s="15"/>
    </row>
    <row r="894" spans="3:5" x14ac:dyDescent="0.25">
      <c r="C894" s="169"/>
      <c r="D894" s="169"/>
      <c r="E894" s="15"/>
    </row>
    <row r="895" spans="3:5" x14ac:dyDescent="0.25">
      <c r="C895" s="169"/>
      <c r="D895" s="169"/>
      <c r="E895" s="15"/>
    </row>
    <row r="896" spans="3:5" x14ac:dyDescent="0.25">
      <c r="C896" s="169"/>
      <c r="D896" s="169"/>
      <c r="E896" s="15"/>
    </row>
    <row r="897" spans="3:5" x14ac:dyDescent="0.25">
      <c r="C897" s="169"/>
      <c r="D897" s="169"/>
      <c r="E897" s="15"/>
    </row>
    <row r="898" spans="3:5" x14ac:dyDescent="0.25">
      <c r="C898" s="169"/>
      <c r="D898" s="169"/>
      <c r="E898" s="15"/>
    </row>
    <row r="899" spans="3:5" x14ac:dyDescent="0.25">
      <c r="C899" s="169"/>
      <c r="D899" s="169"/>
      <c r="E899" s="15"/>
    </row>
    <row r="900" spans="3:5" x14ac:dyDescent="0.25">
      <c r="C900" s="169"/>
      <c r="D900" s="169"/>
      <c r="E900" s="15"/>
    </row>
    <row r="901" spans="3:5" x14ac:dyDescent="0.25">
      <c r="C901" s="169"/>
      <c r="D901" s="169"/>
      <c r="E901" s="15"/>
    </row>
    <row r="902" spans="3:5" x14ac:dyDescent="0.25">
      <c r="C902" s="169"/>
      <c r="D902" s="169"/>
      <c r="E902" s="15"/>
    </row>
    <row r="903" spans="3:5" x14ac:dyDescent="0.25">
      <c r="C903" s="169"/>
      <c r="D903" s="169"/>
      <c r="E903" s="15"/>
    </row>
    <row r="904" spans="3:5" x14ac:dyDescent="0.25">
      <c r="C904" s="169"/>
      <c r="D904" s="169"/>
      <c r="E904" s="15"/>
    </row>
    <row r="905" spans="3:5" x14ac:dyDescent="0.25">
      <c r="C905" s="169"/>
      <c r="D905" s="169"/>
      <c r="E905" s="15"/>
    </row>
    <row r="906" spans="3:5" x14ac:dyDescent="0.25">
      <c r="C906" s="169"/>
      <c r="D906" s="169"/>
      <c r="E906" s="15"/>
    </row>
    <row r="907" spans="3:5" x14ac:dyDescent="0.25">
      <c r="C907" s="169"/>
      <c r="D907" s="169"/>
      <c r="E907" s="15"/>
    </row>
    <row r="908" spans="3:5" x14ac:dyDescent="0.25">
      <c r="C908" s="169"/>
      <c r="D908" s="169"/>
      <c r="E908" s="15"/>
    </row>
    <row r="909" spans="3:5" x14ac:dyDescent="0.25">
      <c r="C909" s="169"/>
      <c r="D909" s="169"/>
      <c r="E909" s="15"/>
    </row>
    <row r="910" spans="3:5" x14ac:dyDescent="0.25">
      <c r="C910" s="169"/>
      <c r="D910" s="169"/>
      <c r="E910" s="15"/>
    </row>
    <row r="911" spans="3:5" x14ac:dyDescent="0.25">
      <c r="C911" s="169"/>
      <c r="D911" s="169"/>
      <c r="E911" s="15"/>
    </row>
    <row r="912" spans="3:5" x14ac:dyDescent="0.25">
      <c r="C912" s="169"/>
      <c r="D912" s="169"/>
      <c r="E912" s="15"/>
    </row>
    <row r="913" spans="3:5" x14ac:dyDescent="0.25">
      <c r="C913" s="169"/>
      <c r="D913" s="169"/>
      <c r="E913" s="15"/>
    </row>
    <row r="914" spans="3:5" x14ac:dyDescent="0.25">
      <c r="C914" s="169"/>
      <c r="D914" s="169"/>
      <c r="E914" s="15"/>
    </row>
    <row r="915" spans="3:5" x14ac:dyDescent="0.25">
      <c r="C915" s="169"/>
      <c r="D915" s="169"/>
      <c r="E915" s="15"/>
    </row>
    <row r="916" spans="3:5" x14ac:dyDescent="0.25">
      <c r="C916" s="169"/>
      <c r="D916" s="169"/>
      <c r="E916" s="15"/>
    </row>
    <row r="917" spans="3:5" x14ac:dyDescent="0.25">
      <c r="C917" s="169"/>
      <c r="D917" s="169"/>
      <c r="E917" s="15"/>
    </row>
    <row r="918" spans="3:5" x14ac:dyDescent="0.25">
      <c r="C918" s="169"/>
      <c r="D918" s="169"/>
      <c r="E918" s="15"/>
    </row>
    <row r="919" spans="3:5" x14ac:dyDescent="0.25">
      <c r="C919" s="169"/>
      <c r="D919" s="169"/>
      <c r="E919" s="15"/>
    </row>
    <row r="920" spans="3:5" x14ac:dyDescent="0.25">
      <c r="C920" s="169"/>
      <c r="D920" s="169"/>
      <c r="E920" s="15"/>
    </row>
    <row r="921" spans="3:5" x14ac:dyDescent="0.25">
      <c r="C921" s="169"/>
      <c r="D921" s="169"/>
      <c r="E921" s="15"/>
    </row>
    <row r="922" spans="3:5" x14ac:dyDescent="0.25">
      <c r="C922" s="169"/>
      <c r="D922" s="169"/>
      <c r="E922" s="15"/>
    </row>
    <row r="923" spans="3:5" x14ac:dyDescent="0.25">
      <c r="C923" s="169"/>
      <c r="D923" s="169"/>
      <c r="E923" s="15"/>
    </row>
    <row r="924" spans="3:5" x14ac:dyDescent="0.25">
      <c r="C924" s="169"/>
      <c r="D924" s="169"/>
      <c r="E924" s="15"/>
    </row>
    <row r="925" spans="3:5" x14ac:dyDescent="0.25">
      <c r="C925" s="169"/>
      <c r="D925" s="169"/>
      <c r="E925" s="15"/>
    </row>
    <row r="926" spans="3:5" x14ac:dyDescent="0.25">
      <c r="C926" s="169"/>
      <c r="D926" s="169"/>
      <c r="E926" s="15"/>
    </row>
    <row r="927" spans="3:5" x14ac:dyDescent="0.25">
      <c r="C927" s="169"/>
      <c r="D927" s="169"/>
      <c r="E927" s="15"/>
    </row>
    <row r="928" spans="3:5" x14ac:dyDescent="0.25">
      <c r="C928" s="169"/>
      <c r="D928" s="169"/>
      <c r="E928" s="15"/>
    </row>
    <row r="929" spans="3:5" x14ac:dyDescent="0.25">
      <c r="C929" s="169"/>
      <c r="D929" s="169"/>
      <c r="E929" s="15"/>
    </row>
    <row r="930" spans="3:5" x14ac:dyDescent="0.25">
      <c r="C930" s="169"/>
      <c r="D930" s="169"/>
      <c r="E930" s="15"/>
    </row>
    <row r="931" spans="3:5" x14ac:dyDescent="0.25">
      <c r="C931" s="169"/>
      <c r="D931" s="169"/>
      <c r="E931" s="15"/>
    </row>
    <row r="932" spans="3:5" x14ac:dyDescent="0.25">
      <c r="C932" s="169"/>
      <c r="D932" s="169"/>
      <c r="E932" s="15"/>
    </row>
    <row r="933" spans="3:5" x14ac:dyDescent="0.25">
      <c r="C933" s="169"/>
      <c r="D933" s="169"/>
      <c r="E933" s="15"/>
    </row>
    <row r="934" spans="3:5" x14ac:dyDescent="0.25">
      <c r="C934" s="169"/>
      <c r="D934" s="169"/>
      <c r="E934" s="15"/>
    </row>
    <row r="935" spans="3:5" x14ac:dyDescent="0.25">
      <c r="C935" s="169"/>
      <c r="D935" s="169"/>
      <c r="E935" s="15"/>
    </row>
    <row r="936" spans="3:5" x14ac:dyDescent="0.25">
      <c r="C936" s="169"/>
      <c r="D936" s="169"/>
      <c r="E936" s="15"/>
    </row>
    <row r="937" spans="3:5" x14ac:dyDescent="0.25">
      <c r="C937" s="169"/>
      <c r="D937" s="169"/>
      <c r="E937" s="15"/>
    </row>
    <row r="938" spans="3:5" x14ac:dyDescent="0.25">
      <c r="C938" s="169"/>
      <c r="D938" s="169"/>
      <c r="E938" s="15"/>
    </row>
    <row r="939" spans="3:5" x14ac:dyDescent="0.25">
      <c r="C939" s="169"/>
      <c r="D939" s="169"/>
      <c r="E939" s="15"/>
    </row>
    <row r="940" spans="3:5" x14ac:dyDescent="0.25">
      <c r="C940" s="169"/>
      <c r="D940" s="169"/>
      <c r="E940" s="15"/>
    </row>
    <row r="941" spans="3:5" x14ac:dyDescent="0.25">
      <c r="C941" s="169"/>
      <c r="D941" s="169"/>
      <c r="E941" s="15"/>
    </row>
    <row r="942" spans="3:5" x14ac:dyDescent="0.25">
      <c r="C942" s="169"/>
      <c r="D942" s="169"/>
      <c r="E942" s="15"/>
    </row>
    <row r="943" spans="3:5" x14ac:dyDescent="0.25">
      <c r="C943" s="169"/>
      <c r="D943" s="169"/>
      <c r="E943" s="15"/>
    </row>
    <row r="944" spans="3:5" x14ac:dyDescent="0.25">
      <c r="C944" s="169"/>
      <c r="D944" s="169"/>
      <c r="E944" s="15"/>
    </row>
    <row r="945" spans="3:5" x14ac:dyDescent="0.25">
      <c r="C945" s="169"/>
      <c r="D945" s="169"/>
      <c r="E945" s="15"/>
    </row>
    <row r="946" spans="3:5" x14ac:dyDescent="0.25">
      <c r="C946" s="169"/>
      <c r="D946" s="169"/>
      <c r="E946" s="15"/>
    </row>
    <row r="947" spans="3:5" x14ac:dyDescent="0.25">
      <c r="C947" s="169"/>
      <c r="D947" s="169"/>
      <c r="E947" s="15"/>
    </row>
    <row r="948" spans="3:5" x14ac:dyDescent="0.25">
      <c r="C948" s="169"/>
      <c r="D948" s="169"/>
      <c r="E948" s="15"/>
    </row>
    <row r="949" spans="3:5" x14ac:dyDescent="0.25">
      <c r="C949" s="169"/>
      <c r="D949" s="169"/>
      <c r="E949" s="15"/>
    </row>
    <row r="950" spans="3:5" x14ac:dyDescent="0.25">
      <c r="C950" s="169"/>
      <c r="D950" s="169"/>
      <c r="E950" s="15"/>
    </row>
    <row r="951" spans="3:5" x14ac:dyDescent="0.25">
      <c r="C951" s="169"/>
      <c r="D951" s="169"/>
      <c r="E951" s="15"/>
    </row>
    <row r="952" spans="3:5" x14ac:dyDescent="0.25">
      <c r="C952" s="169"/>
      <c r="D952" s="169"/>
      <c r="E952" s="15"/>
    </row>
    <row r="953" spans="3:5" x14ac:dyDescent="0.25">
      <c r="C953" s="169"/>
      <c r="D953" s="169"/>
      <c r="E953" s="15"/>
    </row>
    <row r="954" spans="3:5" x14ac:dyDescent="0.25">
      <c r="C954" s="169"/>
      <c r="D954" s="169"/>
      <c r="E954" s="15"/>
    </row>
    <row r="955" spans="3:5" x14ac:dyDescent="0.25">
      <c r="C955" s="169"/>
      <c r="D955" s="169"/>
      <c r="E955" s="15"/>
    </row>
    <row r="956" spans="3:5" x14ac:dyDescent="0.25">
      <c r="C956" s="169"/>
      <c r="D956" s="169"/>
      <c r="E956" s="15"/>
    </row>
    <row r="957" spans="3:5" x14ac:dyDescent="0.25">
      <c r="C957" s="169"/>
      <c r="D957" s="169"/>
      <c r="E957" s="15"/>
    </row>
    <row r="958" spans="3:5" x14ac:dyDescent="0.25">
      <c r="C958" s="169"/>
      <c r="D958" s="169"/>
      <c r="E958" s="15"/>
    </row>
    <row r="959" spans="3:5" x14ac:dyDescent="0.25">
      <c r="C959" s="169"/>
      <c r="D959" s="169"/>
      <c r="E959" s="15"/>
    </row>
    <row r="960" spans="3:5" x14ac:dyDescent="0.25">
      <c r="C960" s="169"/>
      <c r="D960" s="169"/>
      <c r="E960" s="15"/>
    </row>
    <row r="961" spans="3:5" x14ac:dyDescent="0.25">
      <c r="C961" s="169"/>
      <c r="D961" s="169"/>
      <c r="E961" s="15"/>
    </row>
    <row r="962" spans="3:5" x14ac:dyDescent="0.25">
      <c r="C962" s="169"/>
      <c r="D962" s="169"/>
      <c r="E962" s="15"/>
    </row>
    <row r="963" spans="3:5" x14ac:dyDescent="0.25">
      <c r="C963" s="169"/>
      <c r="D963" s="169"/>
      <c r="E963" s="15"/>
    </row>
    <row r="964" spans="3:5" x14ac:dyDescent="0.25">
      <c r="C964" s="169"/>
      <c r="D964" s="169"/>
      <c r="E964" s="15"/>
    </row>
    <row r="965" spans="3:5" x14ac:dyDescent="0.25">
      <c r="C965" s="169"/>
      <c r="D965" s="169"/>
      <c r="E965" s="15"/>
    </row>
    <row r="966" spans="3:5" x14ac:dyDescent="0.25">
      <c r="C966" s="169"/>
      <c r="D966" s="169"/>
      <c r="E966" s="15"/>
    </row>
    <row r="967" spans="3:5" x14ac:dyDescent="0.25">
      <c r="C967" s="169"/>
      <c r="D967" s="169"/>
      <c r="E967" s="15"/>
    </row>
    <row r="968" spans="3:5" x14ac:dyDescent="0.25">
      <c r="C968" s="169"/>
      <c r="D968" s="169"/>
      <c r="E968" s="15"/>
    </row>
    <row r="969" spans="3:5" x14ac:dyDescent="0.25">
      <c r="C969" s="169"/>
      <c r="D969" s="169"/>
      <c r="E969" s="15"/>
    </row>
    <row r="970" spans="3:5" x14ac:dyDescent="0.25">
      <c r="C970" s="169"/>
      <c r="D970" s="169"/>
      <c r="E970" s="15"/>
    </row>
    <row r="971" spans="3:5" x14ac:dyDescent="0.25">
      <c r="C971" s="169"/>
      <c r="D971" s="169"/>
      <c r="E971" s="15"/>
    </row>
    <row r="972" spans="3:5" x14ac:dyDescent="0.25">
      <c r="C972" s="169"/>
      <c r="D972" s="169"/>
      <c r="E972" s="15"/>
    </row>
    <row r="973" spans="3:5" x14ac:dyDescent="0.25">
      <c r="C973" s="169"/>
      <c r="D973" s="169"/>
      <c r="E973" s="15"/>
    </row>
    <row r="974" spans="3:5" x14ac:dyDescent="0.25">
      <c r="C974" s="169"/>
      <c r="D974" s="169"/>
      <c r="E974" s="15"/>
    </row>
    <row r="975" spans="3:5" x14ac:dyDescent="0.25">
      <c r="C975" s="169"/>
      <c r="D975" s="169"/>
      <c r="E975" s="15"/>
    </row>
    <row r="976" spans="3:5" x14ac:dyDescent="0.25">
      <c r="C976" s="169"/>
      <c r="D976" s="169"/>
      <c r="E976" s="15"/>
    </row>
    <row r="977" spans="3:5" x14ac:dyDescent="0.25">
      <c r="C977" s="169"/>
      <c r="D977" s="169"/>
      <c r="E977" s="15"/>
    </row>
    <row r="978" spans="3:5" x14ac:dyDescent="0.25">
      <c r="C978" s="169"/>
      <c r="D978" s="169"/>
      <c r="E978" s="15"/>
    </row>
    <row r="979" spans="3:5" x14ac:dyDescent="0.25">
      <c r="C979" s="169"/>
      <c r="D979" s="169"/>
      <c r="E979" s="15"/>
    </row>
    <row r="980" spans="3:5" x14ac:dyDescent="0.25">
      <c r="C980" s="169"/>
      <c r="D980" s="169"/>
      <c r="E980" s="15"/>
    </row>
    <row r="981" spans="3:5" x14ac:dyDescent="0.25">
      <c r="C981" s="169"/>
      <c r="D981" s="169"/>
      <c r="E981" s="15"/>
    </row>
    <row r="982" spans="3:5" x14ac:dyDescent="0.25">
      <c r="C982" s="169"/>
      <c r="D982" s="169"/>
      <c r="E982" s="15"/>
    </row>
    <row r="983" spans="3:5" x14ac:dyDescent="0.25">
      <c r="C983" s="169"/>
      <c r="D983" s="169"/>
      <c r="E983" s="15"/>
    </row>
    <row r="984" spans="3:5" x14ac:dyDescent="0.25">
      <c r="C984" s="169"/>
      <c r="D984" s="169"/>
      <c r="E984" s="15"/>
    </row>
    <row r="985" spans="3:5" x14ac:dyDescent="0.25">
      <c r="C985" s="169"/>
      <c r="D985" s="169"/>
      <c r="E985" s="15"/>
    </row>
    <row r="986" spans="3:5" x14ac:dyDescent="0.25">
      <c r="C986" s="169"/>
      <c r="D986" s="169"/>
      <c r="E986" s="15"/>
    </row>
    <row r="987" spans="3:5" x14ac:dyDescent="0.25">
      <c r="C987" s="169"/>
      <c r="D987" s="169"/>
      <c r="E987" s="15"/>
    </row>
    <row r="988" spans="3:5" x14ac:dyDescent="0.25">
      <c r="C988" s="169"/>
      <c r="D988" s="169"/>
      <c r="E988" s="15"/>
    </row>
    <row r="989" spans="3:5" x14ac:dyDescent="0.25">
      <c r="C989" s="169"/>
      <c r="D989" s="169"/>
      <c r="E989" s="15"/>
    </row>
    <row r="990" spans="3:5" x14ac:dyDescent="0.25">
      <c r="C990" s="169"/>
      <c r="D990" s="169"/>
      <c r="E990" s="15"/>
    </row>
    <row r="991" spans="3:5" x14ac:dyDescent="0.25">
      <c r="C991" s="169"/>
      <c r="D991" s="169"/>
      <c r="E991" s="15"/>
    </row>
    <row r="992" spans="3:5" x14ac:dyDescent="0.25">
      <c r="C992" s="169"/>
      <c r="D992" s="169"/>
      <c r="E992" s="15"/>
    </row>
    <row r="993" spans="3:5" x14ac:dyDescent="0.25">
      <c r="C993" s="169"/>
      <c r="D993" s="169"/>
      <c r="E993" s="15"/>
    </row>
    <row r="994" spans="3:5" x14ac:dyDescent="0.25">
      <c r="C994" s="169"/>
      <c r="D994" s="169"/>
      <c r="E994" s="15"/>
    </row>
    <row r="995" spans="3:5" x14ac:dyDescent="0.25">
      <c r="C995" s="169"/>
      <c r="D995" s="169"/>
      <c r="E995" s="15"/>
    </row>
    <row r="996" spans="3:5" x14ac:dyDescent="0.25">
      <c r="C996" s="169"/>
      <c r="D996" s="169"/>
      <c r="E996" s="15"/>
    </row>
    <row r="997" spans="3:5" x14ac:dyDescent="0.25">
      <c r="C997" s="169"/>
      <c r="D997" s="169"/>
      <c r="E997" s="15"/>
    </row>
    <row r="998" spans="3:5" x14ac:dyDescent="0.25">
      <c r="C998" s="169"/>
      <c r="D998" s="169"/>
      <c r="E998" s="15"/>
    </row>
    <row r="999" spans="3:5" x14ac:dyDescent="0.25">
      <c r="C999" s="169"/>
      <c r="D999" s="169"/>
      <c r="E999" s="15"/>
    </row>
    <row r="1000" spans="3:5" x14ac:dyDescent="0.25">
      <c r="C1000" s="169"/>
      <c r="D1000" s="169"/>
      <c r="E1000" s="15"/>
    </row>
    <row r="1001" spans="3:5" x14ac:dyDescent="0.25">
      <c r="C1001" s="169"/>
      <c r="D1001" s="169"/>
      <c r="E1001" s="15"/>
    </row>
    <row r="1002" spans="3:5" x14ac:dyDescent="0.25">
      <c r="C1002" s="169"/>
      <c r="D1002" s="169"/>
      <c r="E1002" s="15"/>
    </row>
    <row r="1003" spans="3:5" x14ac:dyDescent="0.25">
      <c r="C1003" s="169"/>
      <c r="D1003" s="169"/>
      <c r="E1003" s="15"/>
    </row>
    <row r="1004" spans="3:5" x14ac:dyDescent="0.25">
      <c r="C1004" s="169"/>
      <c r="D1004" s="169"/>
      <c r="E1004" s="15"/>
    </row>
    <row r="1005" spans="3:5" x14ac:dyDescent="0.25">
      <c r="C1005" s="169"/>
      <c r="D1005" s="169"/>
      <c r="E1005" s="15"/>
    </row>
    <row r="1006" spans="3:5" x14ac:dyDescent="0.25">
      <c r="C1006" s="169"/>
      <c r="D1006" s="169"/>
      <c r="E1006" s="15"/>
    </row>
    <row r="1007" spans="3:5" x14ac:dyDescent="0.25">
      <c r="C1007" s="169"/>
      <c r="D1007" s="169"/>
      <c r="E1007" s="15"/>
    </row>
    <row r="1008" spans="3:5" x14ac:dyDescent="0.25">
      <c r="C1008" s="169"/>
      <c r="D1008" s="169"/>
      <c r="E1008" s="15"/>
    </row>
    <row r="1009" spans="3:5" x14ac:dyDescent="0.25">
      <c r="C1009" s="169"/>
      <c r="D1009" s="169"/>
      <c r="E1009" s="15"/>
    </row>
    <row r="1010" spans="3:5" x14ac:dyDescent="0.25">
      <c r="C1010" s="169"/>
      <c r="D1010" s="169"/>
      <c r="E1010" s="15"/>
    </row>
    <row r="1011" spans="3:5" x14ac:dyDescent="0.25">
      <c r="C1011" s="169"/>
      <c r="D1011" s="169"/>
      <c r="E1011" s="15"/>
    </row>
    <row r="1012" spans="3:5" x14ac:dyDescent="0.25">
      <c r="C1012" s="169"/>
      <c r="D1012" s="169"/>
      <c r="E1012" s="15"/>
    </row>
    <row r="1013" spans="3:5" x14ac:dyDescent="0.25">
      <c r="C1013" s="169"/>
      <c r="D1013" s="169"/>
      <c r="E1013" s="15"/>
    </row>
    <row r="1014" spans="3:5" x14ac:dyDescent="0.25">
      <c r="C1014" s="169"/>
      <c r="D1014" s="169"/>
      <c r="E1014" s="15"/>
    </row>
    <row r="1015" spans="3:5" x14ac:dyDescent="0.25">
      <c r="C1015" s="169"/>
      <c r="D1015" s="169"/>
      <c r="E1015" s="15"/>
    </row>
    <row r="1016" spans="3:5" x14ac:dyDescent="0.25">
      <c r="C1016" s="169"/>
      <c r="D1016" s="169"/>
      <c r="E1016" s="15"/>
    </row>
    <row r="1017" spans="3:5" x14ac:dyDescent="0.25">
      <c r="C1017" s="169"/>
      <c r="D1017" s="169"/>
      <c r="E1017" s="15"/>
    </row>
    <row r="1018" spans="3:5" x14ac:dyDescent="0.25">
      <c r="C1018" s="169"/>
      <c r="D1018" s="169"/>
      <c r="E1018" s="15"/>
    </row>
    <row r="1019" spans="3:5" x14ac:dyDescent="0.25">
      <c r="C1019" s="169"/>
      <c r="D1019" s="169"/>
      <c r="E1019" s="15"/>
    </row>
    <row r="1020" spans="3:5" x14ac:dyDescent="0.25">
      <c r="C1020" s="169"/>
      <c r="D1020" s="169"/>
      <c r="E1020" s="15"/>
    </row>
    <row r="1021" spans="3:5" x14ac:dyDescent="0.25">
      <c r="C1021" s="169"/>
      <c r="D1021" s="169"/>
      <c r="E1021" s="15"/>
    </row>
    <row r="1022" spans="3:5" x14ac:dyDescent="0.25">
      <c r="C1022" s="169"/>
      <c r="D1022" s="169"/>
      <c r="E1022" s="15"/>
    </row>
    <row r="1023" spans="3:5" x14ac:dyDescent="0.25">
      <c r="C1023" s="169"/>
      <c r="D1023" s="169"/>
      <c r="E1023" s="15"/>
    </row>
    <row r="1024" spans="3:5" x14ac:dyDescent="0.25">
      <c r="C1024" s="169"/>
      <c r="D1024" s="169"/>
      <c r="E1024" s="15"/>
    </row>
    <row r="1025" spans="3:5" x14ac:dyDescent="0.25">
      <c r="C1025" s="169"/>
      <c r="D1025" s="169"/>
      <c r="E1025" s="15"/>
    </row>
    <row r="1026" spans="3:5" x14ac:dyDescent="0.25">
      <c r="C1026" s="169"/>
      <c r="D1026" s="169"/>
      <c r="E1026" s="15"/>
    </row>
    <row r="1027" spans="3:5" x14ac:dyDescent="0.25">
      <c r="C1027" s="169"/>
      <c r="D1027" s="169"/>
      <c r="E1027" s="15"/>
    </row>
    <row r="1028" spans="3:5" x14ac:dyDescent="0.25">
      <c r="C1028" s="169"/>
      <c r="D1028" s="169"/>
      <c r="E1028" s="15"/>
    </row>
    <row r="1029" spans="3:5" x14ac:dyDescent="0.25">
      <c r="C1029" s="169"/>
      <c r="D1029" s="169"/>
      <c r="E1029" s="15"/>
    </row>
    <row r="1030" spans="3:5" x14ac:dyDescent="0.25">
      <c r="C1030" s="169"/>
      <c r="D1030" s="169"/>
      <c r="E1030" s="15"/>
    </row>
    <row r="1031" spans="3:5" x14ac:dyDescent="0.25">
      <c r="C1031" s="169"/>
      <c r="D1031" s="169"/>
      <c r="E1031" s="15"/>
    </row>
    <row r="1032" spans="3:5" x14ac:dyDescent="0.25">
      <c r="C1032" s="169"/>
      <c r="D1032" s="169"/>
      <c r="E1032" s="15"/>
    </row>
    <row r="1033" spans="3:5" x14ac:dyDescent="0.25">
      <c r="C1033" s="169"/>
      <c r="D1033" s="169"/>
      <c r="E1033" s="15"/>
    </row>
    <row r="1034" spans="3:5" x14ac:dyDescent="0.25">
      <c r="C1034" s="169"/>
      <c r="D1034" s="169"/>
      <c r="E1034" s="15"/>
    </row>
    <row r="1035" spans="3:5" x14ac:dyDescent="0.25">
      <c r="C1035" s="169"/>
      <c r="D1035" s="169"/>
      <c r="E1035" s="15"/>
    </row>
    <row r="1036" spans="3:5" x14ac:dyDescent="0.25">
      <c r="C1036" s="169"/>
      <c r="D1036" s="169"/>
      <c r="E1036" s="15"/>
    </row>
    <row r="1037" spans="3:5" x14ac:dyDescent="0.25">
      <c r="C1037" s="169"/>
      <c r="D1037" s="169"/>
      <c r="E1037" s="15"/>
    </row>
    <row r="1038" spans="3:5" x14ac:dyDescent="0.25">
      <c r="C1038" s="169"/>
      <c r="D1038" s="169"/>
      <c r="E1038" s="15"/>
    </row>
    <row r="1039" spans="3:5" x14ac:dyDescent="0.25">
      <c r="C1039" s="169"/>
      <c r="D1039" s="169"/>
      <c r="E1039" s="15"/>
    </row>
    <row r="1040" spans="3:5" x14ac:dyDescent="0.25">
      <c r="C1040" s="169"/>
      <c r="D1040" s="169"/>
      <c r="E1040" s="15"/>
    </row>
    <row r="1041" spans="3:5" x14ac:dyDescent="0.25">
      <c r="C1041" s="169"/>
      <c r="D1041" s="169"/>
      <c r="E1041" s="15"/>
    </row>
    <row r="1042" spans="3:5" x14ac:dyDescent="0.25">
      <c r="C1042" s="169"/>
      <c r="D1042" s="169"/>
      <c r="E1042" s="15"/>
    </row>
    <row r="1043" spans="3:5" x14ac:dyDescent="0.25">
      <c r="C1043" s="169"/>
      <c r="D1043" s="169"/>
      <c r="E1043" s="15"/>
    </row>
    <row r="1044" spans="3:5" x14ac:dyDescent="0.25">
      <c r="C1044" s="169"/>
      <c r="D1044" s="169"/>
      <c r="E1044" s="15"/>
    </row>
    <row r="1045" spans="3:5" x14ac:dyDescent="0.25">
      <c r="C1045" s="169"/>
      <c r="D1045" s="169"/>
      <c r="E1045" s="15"/>
    </row>
    <row r="1046" spans="3:5" x14ac:dyDescent="0.25">
      <c r="C1046" s="169"/>
      <c r="D1046" s="169"/>
      <c r="E1046" s="15"/>
    </row>
    <row r="1047" spans="3:5" x14ac:dyDescent="0.25">
      <c r="C1047" s="169"/>
      <c r="D1047" s="169"/>
      <c r="E1047" s="15"/>
    </row>
    <row r="1048" spans="3:5" x14ac:dyDescent="0.25">
      <c r="C1048" s="169"/>
      <c r="D1048" s="169"/>
      <c r="E1048" s="15"/>
    </row>
    <row r="1049" spans="3:5" x14ac:dyDescent="0.25">
      <c r="C1049" s="169"/>
      <c r="D1049" s="169"/>
      <c r="E1049" s="15"/>
    </row>
    <row r="1050" spans="3:5" x14ac:dyDescent="0.25">
      <c r="C1050" s="169"/>
      <c r="D1050" s="169"/>
      <c r="E1050" s="15"/>
    </row>
    <row r="1051" spans="3:5" x14ac:dyDescent="0.25">
      <c r="C1051" s="169"/>
      <c r="D1051" s="169"/>
      <c r="E1051" s="15"/>
    </row>
    <row r="1052" spans="3:5" x14ac:dyDescent="0.25">
      <c r="C1052" s="169"/>
      <c r="D1052" s="169"/>
      <c r="E1052" s="15"/>
    </row>
    <row r="1053" spans="3:5" x14ac:dyDescent="0.25">
      <c r="C1053" s="169"/>
      <c r="D1053" s="169"/>
      <c r="E1053" s="15"/>
    </row>
    <row r="1054" spans="3:5" x14ac:dyDescent="0.25">
      <c r="C1054" s="169"/>
      <c r="D1054" s="169"/>
      <c r="E1054" s="15"/>
    </row>
    <row r="1055" spans="3:5" x14ac:dyDescent="0.25">
      <c r="C1055" s="169"/>
      <c r="D1055" s="169"/>
      <c r="E1055" s="15"/>
    </row>
    <row r="1056" spans="3:5" x14ac:dyDescent="0.25">
      <c r="C1056" s="169"/>
      <c r="D1056" s="169"/>
      <c r="E1056" s="15"/>
    </row>
    <row r="1057" spans="3:5" x14ac:dyDescent="0.25">
      <c r="C1057" s="169"/>
      <c r="D1057" s="169"/>
      <c r="E1057" s="15"/>
    </row>
    <row r="1058" spans="3:5" x14ac:dyDescent="0.25">
      <c r="C1058" s="169"/>
      <c r="D1058" s="169"/>
      <c r="E1058" s="15"/>
    </row>
    <row r="1059" spans="3:5" x14ac:dyDescent="0.25">
      <c r="C1059" s="169"/>
      <c r="D1059" s="169"/>
      <c r="E1059" s="15"/>
    </row>
    <row r="1060" spans="3:5" x14ac:dyDescent="0.25">
      <c r="C1060" s="169"/>
      <c r="D1060" s="169"/>
      <c r="E1060" s="15"/>
    </row>
    <row r="1061" spans="3:5" x14ac:dyDescent="0.25">
      <c r="C1061" s="169"/>
      <c r="D1061" s="169"/>
      <c r="E1061" s="15"/>
    </row>
    <row r="1062" spans="3:5" x14ac:dyDescent="0.25">
      <c r="C1062" s="169"/>
      <c r="D1062" s="169"/>
      <c r="E1062" s="15"/>
    </row>
    <row r="1063" spans="3:5" x14ac:dyDescent="0.25">
      <c r="C1063" s="169"/>
      <c r="D1063" s="169"/>
      <c r="E1063" s="15"/>
    </row>
    <row r="1064" spans="3:5" x14ac:dyDescent="0.25">
      <c r="C1064" s="169"/>
      <c r="D1064" s="169"/>
      <c r="E1064" s="15"/>
    </row>
    <row r="1065" spans="3:5" x14ac:dyDescent="0.25">
      <c r="C1065" s="169"/>
      <c r="D1065" s="169"/>
      <c r="E1065" s="15"/>
    </row>
    <row r="1066" spans="3:5" x14ac:dyDescent="0.25">
      <c r="C1066" s="169"/>
      <c r="D1066" s="169"/>
      <c r="E1066" s="15"/>
    </row>
    <row r="1067" spans="3:5" x14ac:dyDescent="0.25">
      <c r="C1067" s="169"/>
      <c r="D1067" s="169"/>
      <c r="E1067" s="15"/>
    </row>
    <row r="1068" spans="3:5" x14ac:dyDescent="0.25">
      <c r="C1068" s="169"/>
      <c r="D1068" s="169"/>
      <c r="E1068" s="15"/>
    </row>
    <row r="1069" spans="3:5" x14ac:dyDescent="0.25">
      <c r="C1069" s="169"/>
      <c r="D1069" s="169"/>
      <c r="E1069" s="15"/>
    </row>
    <row r="1070" spans="3:5" x14ac:dyDescent="0.25">
      <c r="C1070" s="169"/>
      <c r="D1070" s="169"/>
      <c r="E1070" s="15"/>
    </row>
    <row r="1071" spans="3:5" x14ac:dyDescent="0.25">
      <c r="C1071" s="169"/>
      <c r="D1071" s="169"/>
      <c r="E1071" s="15"/>
    </row>
    <row r="1072" spans="3:5" x14ac:dyDescent="0.25">
      <c r="C1072" s="169"/>
      <c r="D1072" s="169"/>
      <c r="E1072" s="15"/>
    </row>
    <row r="1073" spans="3:5" x14ac:dyDescent="0.25">
      <c r="C1073" s="169"/>
      <c r="D1073" s="169"/>
      <c r="E1073" s="15"/>
    </row>
    <row r="1074" spans="3:5" x14ac:dyDescent="0.25">
      <c r="C1074" s="169"/>
      <c r="D1074" s="169"/>
      <c r="E1074" s="15"/>
    </row>
    <row r="1075" spans="3:5" x14ac:dyDescent="0.25">
      <c r="C1075" s="169"/>
      <c r="D1075" s="169"/>
      <c r="E1075" s="15"/>
    </row>
    <row r="1076" spans="3:5" x14ac:dyDescent="0.25">
      <c r="C1076" s="169"/>
      <c r="D1076" s="169"/>
      <c r="E1076" s="15"/>
    </row>
    <row r="1077" spans="3:5" x14ac:dyDescent="0.25">
      <c r="C1077" s="169"/>
      <c r="D1077" s="169"/>
      <c r="E1077" s="15"/>
    </row>
    <row r="1078" spans="3:5" x14ac:dyDescent="0.25">
      <c r="C1078" s="169"/>
      <c r="D1078" s="169"/>
      <c r="E1078" s="15"/>
    </row>
    <row r="1079" spans="3:5" x14ac:dyDescent="0.25">
      <c r="C1079" s="169"/>
      <c r="D1079" s="169"/>
      <c r="E1079" s="15"/>
    </row>
    <row r="1080" spans="3:5" x14ac:dyDescent="0.25">
      <c r="C1080" s="169"/>
      <c r="D1080" s="169"/>
      <c r="E1080" s="15"/>
    </row>
    <row r="1081" spans="3:5" x14ac:dyDescent="0.25">
      <c r="C1081" s="169"/>
      <c r="D1081" s="169"/>
      <c r="E1081" s="15"/>
    </row>
    <row r="1082" spans="3:5" x14ac:dyDescent="0.25">
      <c r="C1082" s="169"/>
      <c r="D1082" s="169"/>
      <c r="E1082" s="15"/>
    </row>
    <row r="1083" spans="3:5" x14ac:dyDescent="0.25">
      <c r="C1083" s="169"/>
      <c r="D1083" s="169"/>
      <c r="E1083" s="15"/>
    </row>
    <row r="1084" spans="3:5" x14ac:dyDescent="0.25">
      <c r="C1084" s="169"/>
      <c r="D1084" s="169"/>
      <c r="E1084" s="15"/>
    </row>
    <row r="1085" spans="3:5" x14ac:dyDescent="0.25">
      <c r="C1085" s="169"/>
      <c r="D1085" s="169"/>
      <c r="E1085" s="15"/>
    </row>
    <row r="1086" spans="3:5" x14ac:dyDescent="0.25">
      <c r="C1086" s="169"/>
      <c r="D1086" s="169"/>
      <c r="E1086" s="15"/>
    </row>
    <row r="1087" spans="3:5" x14ac:dyDescent="0.25">
      <c r="C1087" s="169"/>
      <c r="D1087" s="169"/>
      <c r="E1087" s="15"/>
    </row>
    <row r="1088" spans="3:5" x14ac:dyDescent="0.25">
      <c r="C1088" s="169"/>
      <c r="D1088" s="169"/>
      <c r="E1088" s="15"/>
    </row>
    <row r="1089" spans="3:5" x14ac:dyDescent="0.25">
      <c r="C1089" s="169"/>
      <c r="D1089" s="169"/>
      <c r="E1089" s="15"/>
    </row>
    <row r="1090" spans="3:5" x14ac:dyDescent="0.25">
      <c r="C1090" s="169"/>
      <c r="D1090" s="169"/>
      <c r="E1090" s="15"/>
    </row>
    <row r="1091" spans="3:5" x14ac:dyDescent="0.25">
      <c r="C1091" s="169"/>
      <c r="D1091" s="169"/>
      <c r="E1091" s="15"/>
    </row>
    <row r="1092" spans="3:5" x14ac:dyDescent="0.25">
      <c r="C1092" s="169"/>
      <c r="D1092" s="169"/>
      <c r="E1092" s="15"/>
    </row>
    <row r="1093" spans="3:5" x14ac:dyDescent="0.25">
      <c r="C1093" s="169"/>
      <c r="D1093" s="169"/>
      <c r="E1093" s="15"/>
    </row>
    <row r="1094" spans="3:5" x14ac:dyDescent="0.25">
      <c r="C1094" s="169"/>
      <c r="D1094" s="169"/>
      <c r="E1094" s="15"/>
    </row>
    <row r="1095" spans="3:5" x14ac:dyDescent="0.25">
      <c r="C1095" s="169"/>
      <c r="D1095" s="169"/>
      <c r="E1095" s="15"/>
    </row>
    <row r="1096" spans="3:5" x14ac:dyDescent="0.25">
      <c r="C1096" s="169"/>
      <c r="D1096" s="169"/>
      <c r="E1096" s="15"/>
    </row>
    <row r="1097" spans="3:5" x14ac:dyDescent="0.25">
      <c r="C1097" s="169"/>
      <c r="D1097" s="169"/>
      <c r="E1097" s="15"/>
    </row>
    <row r="1098" spans="3:5" x14ac:dyDescent="0.25">
      <c r="C1098" s="169"/>
      <c r="D1098" s="169"/>
      <c r="E1098" s="15"/>
    </row>
    <row r="1099" spans="3:5" x14ac:dyDescent="0.25">
      <c r="C1099" s="169"/>
      <c r="D1099" s="169"/>
      <c r="E1099" s="15"/>
    </row>
    <row r="1100" spans="3:5" x14ac:dyDescent="0.25">
      <c r="C1100" s="169"/>
      <c r="D1100" s="169"/>
      <c r="E1100" s="15"/>
    </row>
    <row r="1101" spans="3:5" x14ac:dyDescent="0.25">
      <c r="C1101" s="169"/>
      <c r="D1101" s="169"/>
      <c r="E1101" s="15"/>
    </row>
    <row r="1102" spans="3:5" x14ac:dyDescent="0.25">
      <c r="C1102" s="169"/>
      <c r="D1102" s="169"/>
      <c r="E1102" s="15"/>
    </row>
    <row r="1103" spans="3:5" x14ac:dyDescent="0.25">
      <c r="C1103" s="169"/>
      <c r="D1103" s="169"/>
      <c r="E1103" s="15"/>
    </row>
    <row r="1104" spans="3:5" x14ac:dyDescent="0.25">
      <c r="C1104" s="169"/>
      <c r="D1104" s="169"/>
      <c r="E1104" s="15"/>
    </row>
    <row r="1105" spans="3:5" x14ac:dyDescent="0.25">
      <c r="C1105" s="169"/>
      <c r="D1105" s="169"/>
      <c r="E1105" s="15"/>
    </row>
    <row r="1106" spans="3:5" x14ac:dyDescent="0.25">
      <c r="C1106" s="169"/>
      <c r="D1106" s="169"/>
      <c r="E1106" s="15"/>
    </row>
    <row r="1107" spans="3:5" x14ac:dyDescent="0.25">
      <c r="C1107" s="169"/>
      <c r="D1107" s="169"/>
      <c r="E1107" s="15"/>
    </row>
    <row r="1108" spans="3:5" x14ac:dyDescent="0.25">
      <c r="C1108" s="169"/>
      <c r="D1108" s="169"/>
      <c r="E1108" s="15"/>
    </row>
    <row r="1109" spans="3:5" x14ac:dyDescent="0.25">
      <c r="C1109" s="169"/>
      <c r="D1109" s="169"/>
      <c r="E1109" s="15"/>
    </row>
    <row r="1110" spans="3:5" x14ac:dyDescent="0.25">
      <c r="C1110" s="169"/>
      <c r="D1110" s="169"/>
      <c r="E1110" s="15"/>
    </row>
    <row r="1111" spans="3:5" x14ac:dyDescent="0.25">
      <c r="C1111" s="169"/>
      <c r="D1111" s="169"/>
      <c r="E1111" s="15"/>
    </row>
    <row r="1112" spans="3:5" x14ac:dyDescent="0.25">
      <c r="C1112" s="169"/>
      <c r="D1112" s="169"/>
      <c r="E1112" s="15"/>
    </row>
    <row r="1113" spans="3:5" x14ac:dyDescent="0.25">
      <c r="C1113" s="169"/>
      <c r="D1113" s="169"/>
      <c r="E1113" s="15"/>
    </row>
    <row r="1114" spans="3:5" x14ac:dyDescent="0.25">
      <c r="C1114" s="169"/>
      <c r="D1114" s="169"/>
      <c r="E1114" s="15"/>
    </row>
    <row r="1115" spans="3:5" x14ac:dyDescent="0.25">
      <c r="C1115" s="169"/>
      <c r="D1115" s="169"/>
      <c r="E1115" s="15"/>
    </row>
    <row r="1116" spans="3:5" x14ac:dyDescent="0.25">
      <c r="C1116" s="169"/>
      <c r="D1116" s="169"/>
      <c r="E1116" s="15"/>
    </row>
    <row r="1117" spans="3:5" x14ac:dyDescent="0.25">
      <c r="C1117" s="169"/>
      <c r="D1117" s="169"/>
      <c r="E1117" s="15"/>
    </row>
    <row r="1118" spans="3:5" x14ac:dyDescent="0.25">
      <c r="C1118" s="169"/>
      <c r="D1118" s="169"/>
      <c r="E1118" s="15"/>
    </row>
    <row r="1119" spans="3:5" x14ac:dyDescent="0.25">
      <c r="C1119" s="169"/>
      <c r="D1119" s="169"/>
      <c r="E1119" s="15"/>
    </row>
    <row r="1120" spans="3:5" x14ac:dyDescent="0.25">
      <c r="C1120" s="169"/>
      <c r="D1120" s="169"/>
      <c r="E1120" s="15"/>
    </row>
    <row r="1121" spans="3:5" x14ac:dyDescent="0.25">
      <c r="C1121" s="169"/>
      <c r="D1121" s="169"/>
      <c r="E1121" s="15"/>
    </row>
    <row r="1122" spans="3:5" x14ac:dyDescent="0.25">
      <c r="C1122" s="169"/>
      <c r="D1122" s="169"/>
      <c r="E1122" s="15"/>
    </row>
    <row r="1123" spans="3:5" x14ac:dyDescent="0.25">
      <c r="C1123" s="169"/>
      <c r="D1123" s="169"/>
      <c r="E1123" s="15"/>
    </row>
    <row r="1124" spans="3:5" x14ac:dyDescent="0.25">
      <c r="C1124" s="169"/>
      <c r="D1124" s="169"/>
      <c r="E1124" s="15"/>
    </row>
    <row r="1125" spans="3:5" x14ac:dyDescent="0.25">
      <c r="C1125" s="169"/>
      <c r="D1125" s="169"/>
      <c r="E1125" s="15"/>
    </row>
    <row r="1126" spans="3:5" x14ac:dyDescent="0.25">
      <c r="C1126" s="169"/>
      <c r="D1126" s="169"/>
      <c r="E1126" s="15"/>
    </row>
    <row r="1127" spans="3:5" x14ac:dyDescent="0.25">
      <c r="C1127" s="169"/>
      <c r="D1127" s="169"/>
      <c r="E1127" s="15"/>
    </row>
    <row r="1128" spans="3:5" x14ac:dyDescent="0.25">
      <c r="C1128" s="169"/>
      <c r="D1128" s="169"/>
      <c r="E1128" s="15"/>
    </row>
    <row r="1129" spans="3:5" x14ac:dyDescent="0.25">
      <c r="C1129" s="169"/>
      <c r="D1129" s="169"/>
      <c r="E1129" s="15"/>
    </row>
    <row r="1130" spans="3:5" x14ac:dyDescent="0.25">
      <c r="C1130" s="169"/>
      <c r="D1130" s="169"/>
      <c r="E1130" s="15"/>
    </row>
    <row r="1131" spans="3:5" x14ac:dyDescent="0.25">
      <c r="C1131" s="169"/>
      <c r="D1131" s="169"/>
      <c r="E1131" s="15"/>
    </row>
    <row r="1132" spans="3:5" x14ac:dyDescent="0.25">
      <c r="C1132" s="169"/>
      <c r="D1132" s="169"/>
      <c r="E1132" s="15"/>
    </row>
    <row r="1133" spans="3:5" x14ac:dyDescent="0.25">
      <c r="C1133" s="169"/>
      <c r="D1133" s="169"/>
      <c r="E1133" s="15"/>
    </row>
    <row r="1134" spans="3:5" x14ac:dyDescent="0.25">
      <c r="C1134" s="169"/>
      <c r="D1134" s="169"/>
      <c r="E1134" s="15"/>
    </row>
    <row r="1135" spans="3:5" x14ac:dyDescent="0.25">
      <c r="C1135" s="169"/>
      <c r="D1135" s="169"/>
      <c r="E1135" s="15"/>
    </row>
    <row r="1136" spans="3:5" x14ac:dyDescent="0.25">
      <c r="C1136" s="169"/>
      <c r="D1136" s="169"/>
      <c r="E1136" s="15"/>
    </row>
    <row r="1137" spans="3:5" x14ac:dyDescent="0.25">
      <c r="C1137" s="169"/>
      <c r="D1137" s="169"/>
      <c r="E1137" s="15"/>
    </row>
    <row r="1138" spans="3:5" x14ac:dyDescent="0.25">
      <c r="C1138" s="169"/>
      <c r="D1138" s="169"/>
      <c r="E1138" s="15"/>
    </row>
    <row r="1139" spans="3:5" x14ac:dyDescent="0.25">
      <c r="C1139" s="169"/>
      <c r="D1139" s="169"/>
      <c r="E1139" s="15"/>
    </row>
    <row r="1140" spans="3:5" x14ac:dyDescent="0.25">
      <c r="C1140" s="169"/>
      <c r="D1140" s="169"/>
      <c r="E1140" s="15"/>
    </row>
    <row r="1141" spans="3:5" x14ac:dyDescent="0.25">
      <c r="C1141" s="169"/>
      <c r="D1141" s="169"/>
      <c r="E1141" s="15"/>
    </row>
    <row r="1142" spans="3:5" x14ac:dyDescent="0.25">
      <c r="C1142" s="169"/>
      <c r="D1142" s="169"/>
      <c r="E1142" s="15"/>
    </row>
    <row r="1143" spans="3:5" x14ac:dyDescent="0.25">
      <c r="C1143" s="169"/>
      <c r="D1143" s="169"/>
      <c r="E1143" s="15"/>
    </row>
    <row r="1144" spans="3:5" x14ac:dyDescent="0.25">
      <c r="C1144" s="169"/>
      <c r="D1144" s="169"/>
      <c r="E1144" s="15"/>
    </row>
    <row r="1145" spans="3:5" x14ac:dyDescent="0.25">
      <c r="C1145" s="169"/>
      <c r="D1145" s="169"/>
      <c r="E1145" s="15"/>
    </row>
    <row r="1146" spans="3:5" x14ac:dyDescent="0.25">
      <c r="C1146" s="169"/>
      <c r="D1146" s="169"/>
      <c r="E1146" s="15"/>
    </row>
    <row r="1147" spans="3:5" x14ac:dyDescent="0.25">
      <c r="C1147" s="169"/>
      <c r="D1147" s="169"/>
      <c r="E1147" s="15"/>
    </row>
    <row r="1148" spans="3:5" x14ac:dyDescent="0.25">
      <c r="C1148" s="169"/>
      <c r="D1148" s="169"/>
      <c r="E1148" s="15"/>
    </row>
    <row r="1149" spans="3:5" x14ac:dyDescent="0.25">
      <c r="C1149" s="169"/>
      <c r="D1149" s="169"/>
      <c r="E1149" s="15"/>
    </row>
    <row r="1150" spans="3:5" x14ac:dyDescent="0.25">
      <c r="C1150" s="169"/>
      <c r="D1150" s="169"/>
      <c r="E1150" s="15"/>
    </row>
    <row r="1151" spans="3:5" x14ac:dyDescent="0.25">
      <c r="C1151" s="169"/>
      <c r="D1151" s="169"/>
      <c r="E1151" s="15"/>
    </row>
    <row r="1152" spans="3:5" x14ac:dyDescent="0.25">
      <c r="C1152" s="169"/>
      <c r="D1152" s="169"/>
      <c r="E1152" s="15"/>
    </row>
    <row r="1153" spans="3:5" x14ac:dyDescent="0.25">
      <c r="C1153" s="169"/>
      <c r="D1153" s="169"/>
      <c r="E1153" s="15"/>
    </row>
    <row r="1154" spans="3:5" x14ac:dyDescent="0.25">
      <c r="C1154" s="169"/>
      <c r="D1154" s="169"/>
      <c r="E1154" s="15"/>
    </row>
    <row r="1155" spans="3:5" x14ac:dyDescent="0.25">
      <c r="C1155" s="169"/>
      <c r="D1155" s="169"/>
      <c r="E1155" s="15"/>
    </row>
    <row r="1156" spans="3:5" x14ac:dyDescent="0.25">
      <c r="C1156" s="169"/>
      <c r="D1156" s="169"/>
      <c r="E1156" s="15"/>
    </row>
    <row r="1157" spans="3:5" x14ac:dyDescent="0.25">
      <c r="C1157" s="169"/>
      <c r="D1157" s="169"/>
      <c r="E1157" s="15"/>
    </row>
    <row r="1158" spans="3:5" x14ac:dyDescent="0.25">
      <c r="C1158" s="169"/>
      <c r="D1158" s="169"/>
      <c r="E1158" s="15"/>
    </row>
    <row r="1159" spans="3:5" x14ac:dyDescent="0.25">
      <c r="C1159" s="169"/>
      <c r="D1159" s="169"/>
      <c r="E1159" s="15"/>
    </row>
    <row r="1160" spans="3:5" x14ac:dyDescent="0.25">
      <c r="C1160" s="169"/>
      <c r="D1160" s="169"/>
      <c r="E1160" s="15"/>
    </row>
    <row r="1161" spans="3:5" x14ac:dyDescent="0.25">
      <c r="C1161" s="169"/>
      <c r="D1161" s="169"/>
      <c r="E1161" s="15"/>
    </row>
    <row r="1162" spans="3:5" x14ac:dyDescent="0.25">
      <c r="C1162" s="169"/>
      <c r="D1162" s="169"/>
      <c r="E1162" s="15"/>
    </row>
    <row r="1163" spans="3:5" x14ac:dyDescent="0.25">
      <c r="C1163" s="169"/>
      <c r="D1163" s="169"/>
      <c r="E1163" s="15"/>
    </row>
    <row r="1164" spans="3:5" x14ac:dyDescent="0.25">
      <c r="C1164" s="169"/>
      <c r="D1164" s="169"/>
      <c r="E1164" s="15"/>
    </row>
    <row r="1165" spans="3:5" x14ac:dyDescent="0.25">
      <c r="C1165" s="169"/>
      <c r="D1165" s="169"/>
      <c r="E1165" s="15"/>
    </row>
    <row r="1166" spans="3:5" x14ac:dyDescent="0.25">
      <c r="C1166" s="169"/>
      <c r="D1166" s="169"/>
      <c r="E1166" s="15"/>
    </row>
    <row r="1167" spans="3:5" x14ac:dyDescent="0.25">
      <c r="C1167" s="169"/>
      <c r="D1167" s="169"/>
      <c r="E1167" s="15"/>
    </row>
    <row r="1168" spans="3:5" x14ac:dyDescent="0.25">
      <c r="C1168" s="169"/>
      <c r="D1168" s="169"/>
      <c r="E1168" s="15"/>
    </row>
    <row r="1169" spans="3:5" x14ac:dyDescent="0.25">
      <c r="C1169" s="169"/>
      <c r="D1169" s="169"/>
      <c r="E1169" s="15"/>
    </row>
    <row r="1170" spans="3:5" x14ac:dyDescent="0.25">
      <c r="C1170" s="169"/>
      <c r="D1170" s="169"/>
      <c r="E1170" s="15"/>
    </row>
    <row r="1171" spans="3:5" x14ac:dyDescent="0.25">
      <c r="C1171" s="169"/>
      <c r="D1171" s="169"/>
      <c r="E1171" s="15"/>
    </row>
    <row r="1172" spans="3:5" x14ac:dyDescent="0.25">
      <c r="C1172" s="169"/>
      <c r="D1172" s="169"/>
      <c r="E1172" s="15"/>
    </row>
    <row r="1173" spans="3:5" x14ac:dyDescent="0.25">
      <c r="C1173" s="169"/>
      <c r="D1173" s="169"/>
      <c r="E1173" s="15"/>
    </row>
    <row r="1174" spans="3:5" x14ac:dyDescent="0.25">
      <c r="C1174" s="169"/>
      <c r="D1174" s="169"/>
      <c r="E1174" s="15"/>
    </row>
    <row r="1175" spans="3:5" x14ac:dyDescent="0.25">
      <c r="C1175" s="169"/>
      <c r="D1175" s="169"/>
      <c r="E1175" s="15"/>
    </row>
    <row r="1176" spans="3:5" x14ac:dyDescent="0.25">
      <c r="C1176" s="169"/>
      <c r="D1176" s="169"/>
      <c r="E1176" s="15"/>
    </row>
    <row r="1177" spans="3:5" x14ac:dyDescent="0.25">
      <c r="C1177" s="169"/>
      <c r="D1177" s="169"/>
      <c r="E1177" s="15"/>
    </row>
    <row r="1178" spans="3:5" x14ac:dyDescent="0.25">
      <c r="C1178" s="169"/>
      <c r="D1178" s="169"/>
      <c r="E1178" s="15"/>
    </row>
    <row r="1179" spans="3:5" x14ac:dyDescent="0.25">
      <c r="C1179" s="169"/>
      <c r="D1179" s="169"/>
      <c r="E1179" s="15"/>
    </row>
    <row r="1180" spans="3:5" x14ac:dyDescent="0.25">
      <c r="C1180" s="169"/>
      <c r="D1180" s="169"/>
      <c r="E1180" s="15"/>
    </row>
    <row r="1181" spans="3:5" x14ac:dyDescent="0.25">
      <c r="C1181" s="169"/>
      <c r="D1181" s="169"/>
      <c r="E1181" s="15"/>
    </row>
    <row r="1182" spans="3:5" x14ac:dyDescent="0.25">
      <c r="C1182" s="169"/>
      <c r="D1182" s="169"/>
      <c r="E1182" s="15"/>
    </row>
    <row r="1183" spans="3:5" x14ac:dyDescent="0.25">
      <c r="C1183" s="169"/>
      <c r="D1183" s="169"/>
      <c r="E1183" s="15"/>
    </row>
    <row r="1184" spans="3:5" x14ac:dyDescent="0.25">
      <c r="C1184" s="169"/>
      <c r="D1184" s="169"/>
      <c r="E1184" s="15"/>
    </row>
    <row r="1185" spans="3:5" x14ac:dyDescent="0.25">
      <c r="C1185" s="169"/>
      <c r="D1185" s="169"/>
      <c r="E1185" s="15"/>
    </row>
    <row r="1186" spans="3:5" x14ac:dyDescent="0.25">
      <c r="C1186" s="169"/>
      <c r="D1186" s="169"/>
      <c r="E1186" s="15"/>
    </row>
    <row r="1187" spans="3:5" x14ac:dyDescent="0.25">
      <c r="C1187" s="169"/>
      <c r="D1187" s="169"/>
      <c r="E1187" s="15"/>
    </row>
    <row r="1188" spans="3:5" x14ac:dyDescent="0.25">
      <c r="C1188" s="169"/>
      <c r="D1188" s="169"/>
      <c r="E1188" s="15"/>
    </row>
    <row r="1189" spans="3:5" x14ac:dyDescent="0.25">
      <c r="C1189" s="169"/>
      <c r="D1189" s="169"/>
      <c r="E1189" s="15"/>
    </row>
    <row r="1190" spans="3:5" x14ac:dyDescent="0.25">
      <c r="C1190" s="169"/>
      <c r="D1190" s="169"/>
      <c r="E1190" s="15"/>
    </row>
    <row r="1191" spans="3:5" x14ac:dyDescent="0.25">
      <c r="C1191" s="169"/>
      <c r="D1191" s="169"/>
      <c r="E1191" s="15"/>
    </row>
    <row r="1192" spans="3:5" x14ac:dyDescent="0.25">
      <c r="C1192" s="169"/>
      <c r="D1192" s="169"/>
      <c r="E1192" s="15"/>
    </row>
    <row r="1193" spans="3:5" x14ac:dyDescent="0.25">
      <c r="C1193" s="169"/>
      <c r="D1193" s="169"/>
      <c r="E1193" s="15"/>
    </row>
    <row r="1194" spans="3:5" x14ac:dyDescent="0.25">
      <c r="C1194" s="169"/>
      <c r="D1194" s="169"/>
      <c r="E1194" s="15"/>
    </row>
    <row r="1195" spans="3:5" x14ac:dyDescent="0.25">
      <c r="C1195" s="169"/>
      <c r="D1195" s="169"/>
      <c r="E1195" s="15"/>
    </row>
    <row r="1196" spans="3:5" x14ac:dyDescent="0.25">
      <c r="C1196" s="169"/>
      <c r="D1196" s="169"/>
      <c r="E1196" s="15"/>
    </row>
    <row r="1197" spans="3:5" x14ac:dyDescent="0.25">
      <c r="C1197" s="169"/>
      <c r="D1197" s="169"/>
      <c r="E1197" s="15"/>
    </row>
    <row r="1198" spans="3:5" x14ac:dyDescent="0.25">
      <c r="C1198" s="169"/>
      <c r="D1198" s="169"/>
      <c r="E1198" s="15"/>
    </row>
    <row r="1199" spans="3:5" x14ac:dyDescent="0.25">
      <c r="C1199" s="169"/>
      <c r="D1199" s="169"/>
      <c r="E1199" s="15"/>
    </row>
    <row r="1200" spans="3:5" x14ac:dyDescent="0.25">
      <c r="C1200" s="169"/>
      <c r="D1200" s="169"/>
      <c r="E1200" s="15"/>
    </row>
    <row r="1201" spans="3:5" x14ac:dyDescent="0.25">
      <c r="C1201" s="169"/>
      <c r="D1201" s="169"/>
      <c r="E1201" s="15"/>
    </row>
    <row r="1202" spans="3:5" x14ac:dyDescent="0.25">
      <c r="C1202" s="169"/>
      <c r="D1202" s="169"/>
      <c r="E1202" s="15"/>
    </row>
    <row r="1203" spans="3:5" x14ac:dyDescent="0.25">
      <c r="C1203" s="169"/>
      <c r="D1203" s="169"/>
      <c r="E1203" s="15"/>
    </row>
    <row r="1204" spans="3:5" x14ac:dyDescent="0.25">
      <c r="C1204" s="169"/>
      <c r="D1204" s="169"/>
      <c r="E1204" s="15"/>
    </row>
    <row r="1205" spans="3:5" x14ac:dyDescent="0.25">
      <c r="C1205" s="169"/>
      <c r="D1205" s="169"/>
      <c r="E1205" s="15"/>
    </row>
    <row r="1206" spans="3:5" x14ac:dyDescent="0.25">
      <c r="C1206" s="169"/>
      <c r="D1206" s="169"/>
      <c r="E1206" s="15"/>
    </row>
    <row r="1207" spans="3:5" x14ac:dyDescent="0.25">
      <c r="C1207" s="169"/>
      <c r="D1207" s="169"/>
      <c r="E1207" s="15"/>
    </row>
    <row r="1208" spans="3:5" x14ac:dyDescent="0.25">
      <c r="C1208" s="169"/>
      <c r="D1208" s="169"/>
      <c r="E1208" s="15"/>
    </row>
    <row r="1209" spans="3:5" x14ac:dyDescent="0.25">
      <c r="C1209" s="169"/>
      <c r="D1209" s="169"/>
      <c r="E1209" s="15"/>
    </row>
    <row r="1210" spans="3:5" x14ac:dyDescent="0.25">
      <c r="C1210" s="169"/>
      <c r="D1210" s="169"/>
      <c r="E1210" s="15"/>
    </row>
    <row r="1211" spans="3:5" x14ac:dyDescent="0.25">
      <c r="C1211" s="169"/>
      <c r="D1211" s="169"/>
      <c r="E1211" s="15"/>
    </row>
    <row r="1212" spans="3:5" x14ac:dyDescent="0.25">
      <c r="C1212" s="169"/>
      <c r="D1212" s="169"/>
      <c r="E1212" s="15"/>
    </row>
    <row r="1213" spans="3:5" x14ac:dyDescent="0.25">
      <c r="C1213" s="169"/>
      <c r="D1213" s="169"/>
      <c r="E1213" s="15"/>
    </row>
    <row r="1214" spans="3:5" x14ac:dyDescent="0.25">
      <c r="C1214" s="169"/>
      <c r="D1214" s="169"/>
      <c r="E1214" s="15"/>
    </row>
    <row r="1215" spans="3:5" x14ac:dyDescent="0.25">
      <c r="C1215" s="169"/>
      <c r="D1215" s="169"/>
      <c r="E1215" s="15"/>
    </row>
    <row r="1216" spans="3:5" x14ac:dyDescent="0.25">
      <c r="C1216" s="169"/>
      <c r="D1216" s="169"/>
      <c r="E1216" s="15"/>
    </row>
    <row r="1217" spans="3:5" x14ac:dyDescent="0.25">
      <c r="C1217" s="169"/>
      <c r="D1217" s="169"/>
      <c r="E1217" s="15"/>
    </row>
    <row r="1218" spans="3:5" x14ac:dyDescent="0.25">
      <c r="C1218" s="169"/>
      <c r="D1218" s="169"/>
      <c r="E1218" s="15"/>
    </row>
    <row r="1219" spans="3:5" x14ac:dyDescent="0.25">
      <c r="C1219" s="169"/>
      <c r="D1219" s="169"/>
      <c r="E1219" s="15"/>
    </row>
    <row r="1220" spans="3:5" x14ac:dyDescent="0.25">
      <c r="C1220" s="169"/>
      <c r="D1220" s="169"/>
      <c r="E1220" s="15"/>
    </row>
    <row r="1221" spans="3:5" x14ac:dyDescent="0.25">
      <c r="C1221" s="169"/>
      <c r="D1221" s="169"/>
      <c r="E1221" s="15"/>
    </row>
    <row r="1222" spans="3:5" x14ac:dyDescent="0.25">
      <c r="C1222" s="169"/>
      <c r="D1222" s="169"/>
      <c r="E1222" s="15"/>
    </row>
    <row r="1223" spans="3:5" x14ac:dyDescent="0.25">
      <c r="C1223" s="169"/>
      <c r="D1223" s="169"/>
      <c r="E1223" s="15"/>
    </row>
    <row r="1224" spans="3:5" x14ac:dyDescent="0.25">
      <c r="C1224" s="169"/>
      <c r="D1224" s="169"/>
      <c r="E1224" s="15"/>
    </row>
    <row r="1225" spans="3:5" x14ac:dyDescent="0.25">
      <c r="C1225" s="169"/>
      <c r="D1225" s="169"/>
      <c r="E1225" s="15"/>
    </row>
    <row r="1226" spans="3:5" x14ac:dyDescent="0.25">
      <c r="C1226" s="169"/>
      <c r="D1226" s="169"/>
      <c r="E1226" s="15"/>
    </row>
    <row r="1227" spans="3:5" x14ac:dyDescent="0.25">
      <c r="C1227" s="169"/>
      <c r="D1227" s="169"/>
      <c r="E1227" s="15"/>
    </row>
    <row r="1228" spans="3:5" x14ac:dyDescent="0.25">
      <c r="C1228" s="169"/>
      <c r="D1228" s="169"/>
      <c r="E1228" s="15"/>
    </row>
    <row r="1229" spans="3:5" x14ac:dyDescent="0.25">
      <c r="C1229" s="169"/>
      <c r="D1229" s="169"/>
      <c r="E1229" s="15"/>
    </row>
    <row r="1230" spans="3:5" x14ac:dyDescent="0.25">
      <c r="C1230" s="169"/>
      <c r="D1230" s="169"/>
      <c r="E1230" s="15"/>
    </row>
    <row r="1231" spans="3:5" x14ac:dyDescent="0.25">
      <c r="C1231" s="169"/>
      <c r="D1231" s="169"/>
      <c r="E1231" s="15"/>
    </row>
    <row r="1232" spans="3:5" x14ac:dyDescent="0.25">
      <c r="C1232" s="169"/>
      <c r="D1232" s="169"/>
      <c r="E1232" s="15"/>
    </row>
    <row r="1233" spans="3:5" x14ac:dyDescent="0.25">
      <c r="C1233" s="169"/>
      <c r="D1233" s="169"/>
      <c r="E1233" s="15"/>
    </row>
    <row r="1234" spans="3:5" x14ac:dyDescent="0.25">
      <c r="C1234" s="169"/>
      <c r="D1234" s="169"/>
      <c r="E1234" s="15"/>
    </row>
    <row r="1235" spans="3:5" x14ac:dyDescent="0.25">
      <c r="C1235" s="169"/>
      <c r="D1235" s="169"/>
      <c r="E1235" s="15"/>
    </row>
    <row r="1236" spans="3:5" x14ac:dyDescent="0.25">
      <c r="C1236" s="169"/>
      <c r="D1236" s="169"/>
      <c r="E1236" s="15"/>
    </row>
    <row r="1237" spans="3:5" x14ac:dyDescent="0.25">
      <c r="C1237" s="169"/>
      <c r="D1237" s="169"/>
      <c r="E1237" s="15"/>
    </row>
    <row r="1238" spans="3:5" x14ac:dyDescent="0.25">
      <c r="C1238" s="169"/>
      <c r="D1238" s="169"/>
      <c r="E1238" s="15"/>
    </row>
    <row r="1239" spans="3:5" x14ac:dyDescent="0.25">
      <c r="C1239" s="169"/>
      <c r="D1239" s="169"/>
      <c r="E1239" s="15"/>
    </row>
    <row r="1240" spans="3:5" x14ac:dyDescent="0.25">
      <c r="C1240" s="169"/>
      <c r="D1240" s="169"/>
      <c r="E1240" s="15"/>
    </row>
    <row r="1241" spans="3:5" x14ac:dyDescent="0.25">
      <c r="C1241" s="169"/>
      <c r="D1241" s="169"/>
      <c r="E1241" s="15"/>
    </row>
    <row r="1242" spans="3:5" x14ac:dyDescent="0.25">
      <c r="C1242" s="169"/>
      <c r="D1242" s="169"/>
      <c r="E1242" s="15"/>
    </row>
    <row r="1243" spans="3:5" x14ac:dyDescent="0.25">
      <c r="C1243" s="169"/>
      <c r="D1243" s="169"/>
      <c r="E1243" s="15"/>
    </row>
    <row r="1244" spans="3:5" x14ac:dyDescent="0.25">
      <c r="C1244" s="169"/>
      <c r="D1244" s="169"/>
      <c r="E1244" s="15"/>
    </row>
    <row r="1245" spans="3:5" x14ac:dyDescent="0.25">
      <c r="C1245" s="169"/>
      <c r="D1245" s="169"/>
      <c r="E1245" s="15"/>
    </row>
    <row r="1246" spans="3:5" x14ac:dyDescent="0.25">
      <c r="C1246" s="169"/>
      <c r="D1246" s="169"/>
      <c r="E1246" s="15"/>
    </row>
    <row r="1247" spans="3:5" x14ac:dyDescent="0.25">
      <c r="C1247" s="169"/>
      <c r="D1247" s="169"/>
      <c r="E1247" s="15"/>
    </row>
    <row r="1248" spans="3:5" x14ac:dyDescent="0.25">
      <c r="C1248" s="169"/>
      <c r="D1248" s="169"/>
      <c r="E1248" s="15"/>
    </row>
    <row r="1249" spans="3:5" x14ac:dyDescent="0.25">
      <c r="C1249" s="169"/>
      <c r="D1249" s="169"/>
      <c r="E1249" s="15"/>
    </row>
    <row r="1250" spans="3:5" x14ac:dyDescent="0.25">
      <c r="C1250" s="169"/>
      <c r="D1250" s="169"/>
      <c r="E1250" s="15"/>
    </row>
    <row r="1251" spans="3:5" x14ac:dyDescent="0.25">
      <c r="C1251" s="169"/>
      <c r="D1251" s="169"/>
      <c r="E1251" s="15"/>
    </row>
    <row r="1252" spans="3:5" x14ac:dyDescent="0.25">
      <c r="C1252" s="169"/>
      <c r="D1252" s="169"/>
      <c r="E1252" s="15"/>
    </row>
    <row r="1253" spans="3:5" x14ac:dyDescent="0.25">
      <c r="C1253" s="169"/>
      <c r="D1253" s="169"/>
      <c r="E1253" s="15"/>
    </row>
    <row r="1254" spans="3:5" x14ac:dyDescent="0.25">
      <c r="C1254" s="169"/>
      <c r="D1254" s="169"/>
      <c r="E1254" s="15"/>
    </row>
    <row r="1255" spans="3:5" x14ac:dyDescent="0.25">
      <c r="C1255" s="169"/>
      <c r="D1255" s="169"/>
      <c r="E1255" s="15"/>
    </row>
    <row r="1256" spans="3:5" x14ac:dyDescent="0.25">
      <c r="C1256" s="169"/>
      <c r="D1256" s="169"/>
      <c r="E1256" s="15"/>
    </row>
    <row r="1257" spans="3:5" x14ac:dyDescent="0.25">
      <c r="C1257" s="169"/>
      <c r="D1257" s="169"/>
      <c r="E1257" s="15"/>
    </row>
    <row r="1258" spans="3:5" x14ac:dyDescent="0.25">
      <c r="C1258" s="169"/>
      <c r="D1258" s="169"/>
      <c r="E1258" s="15"/>
    </row>
    <row r="1259" spans="3:5" x14ac:dyDescent="0.25">
      <c r="C1259" s="169"/>
      <c r="D1259" s="169"/>
      <c r="E1259" s="15"/>
    </row>
    <row r="1260" spans="3:5" x14ac:dyDescent="0.25">
      <c r="C1260" s="169"/>
      <c r="D1260" s="169"/>
      <c r="E1260" s="15"/>
    </row>
    <row r="1261" spans="3:5" x14ac:dyDescent="0.25">
      <c r="C1261" s="169"/>
      <c r="D1261" s="169"/>
      <c r="E1261" s="15"/>
    </row>
    <row r="1262" spans="3:5" x14ac:dyDescent="0.25">
      <c r="C1262" s="169"/>
      <c r="D1262" s="169"/>
      <c r="E1262" s="15"/>
    </row>
    <row r="1263" spans="3:5" x14ac:dyDescent="0.25">
      <c r="C1263" s="169"/>
      <c r="D1263" s="169"/>
      <c r="E1263" s="15"/>
    </row>
    <row r="1264" spans="3:5" x14ac:dyDescent="0.25">
      <c r="C1264" s="169"/>
      <c r="D1264" s="169"/>
      <c r="E1264" s="15"/>
    </row>
    <row r="1265" spans="3:5" x14ac:dyDescent="0.25">
      <c r="C1265" s="169"/>
      <c r="D1265" s="169"/>
      <c r="E1265" s="15"/>
    </row>
    <row r="1266" spans="3:5" x14ac:dyDescent="0.25">
      <c r="C1266" s="169"/>
      <c r="D1266" s="169"/>
      <c r="E1266" s="15"/>
    </row>
    <row r="1267" spans="3:5" x14ac:dyDescent="0.25">
      <c r="C1267" s="169"/>
      <c r="D1267" s="169"/>
      <c r="E1267" s="15"/>
    </row>
    <row r="1268" spans="3:5" x14ac:dyDescent="0.25">
      <c r="C1268" s="169"/>
      <c r="D1268" s="169"/>
      <c r="E1268" s="15"/>
    </row>
    <row r="1269" spans="3:5" x14ac:dyDescent="0.25">
      <c r="C1269" s="169"/>
      <c r="D1269" s="169"/>
      <c r="E1269" s="15"/>
    </row>
    <row r="1270" spans="3:5" x14ac:dyDescent="0.25">
      <c r="C1270" s="169"/>
      <c r="D1270" s="169"/>
      <c r="E1270" s="15"/>
    </row>
    <row r="1271" spans="3:5" x14ac:dyDescent="0.25">
      <c r="C1271" s="169"/>
      <c r="D1271" s="169"/>
      <c r="E1271" s="15"/>
    </row>
    <row r="1272" spans="3:5" x14ac:dyDescent="0.25">
      <c r="C1272" s="169"/>
      <c r="D1272" s="169"/>
      <c r="E1272" s="15"/>
    </row>
    <row r="1273" spans="3:5" x14ac:dyDescent="0.25">
      <c r="C1273" s="169"/>
      <c r="D1273" s="169"/>
      <c r="E1273" s="15"/>
    </row>
    <row r="1274" spans="3:5" x14ac:dyDescent="0.25">
      <c r="C1274" s="169"/>
      <c r="D1274" s="169"/>
      <c r="E1274" s="15"/>
    </row>
    <row r="1275" spans="3:5" x14ac:dyDescent="0.25">
      <c r="C1275" s="169"/>
      <c r="D1275" s="169"/>
      <c r="E1275" s="15"/>
    </row>
    <row r="1276" spans="3:5" x14ac:dyDescent="0.25">
      <c r="C1276" s="169"/>
      <c r="D1276" s="169"/>
      <c r="E1276" s="15"/>
    </row>
    <row r="1277" spans="3:5" x14ac:dyDescent="0.25">
      <c r="C1277" s="169"/>
      <c r="D1277" s="169"/>
      <c r="E1277" s="15"/>
    </row>
    <row r="1278" spans="3:5" x14ac:dyDescent="0.25">
      <c r="C1278" s="169"/>
      <c r="D1278" s="169"/>
      <c r="E1278" s="15"/>
    </row>
    <row r="1279" spans="3:5" x14ac:dyDescent="0.25">
      <c r="C1279" s="169"/>
      <c r="D1279" s="169"/>
      <c r="E1279" s="15"/>
    </row>
    <row r="1280" spans="3:5" x14ac:dyDescent="0.25">
      <c r="C1280" s="169"/>
      <c r="D1280" s="169"/>
      <c r="E1280" s="15"/>
    </row>
    <row r="1281" spans="3:5" x14ac:dyDescent="0.25">
      <c r="C1281" s="169"/>
      <c r="D1281" s="169"/>
      <c r="E1281" s="15"/>
    </row>
    <row r="1282" spans="3:5" x14ac:dyDescent="0.25">
      <c r="C1282" s="169"/>
      <c r="D1282" s="169"/>
      <c r="E1282" s="15"/>
    </row>
    <row r="1283" spans="3:5" x14ac:dyDescent="0.25">
      <c r="C1283" s="169"/>
      <c r="D1283" s="169"/>
      <c r="E1283" s="15"/>
    </row>
    <row r="1284" spans="3:5" x14ac:dyDescent="0.25">
      <c r="C1284" s="169"/>
      <c r="D1284" s="169"/>
      <c r="E1284" s="15"/>
    </row>
    <row r="1285" spans="3:5" x14ac:dyDescent="0.25">
      <c r="C1285" s="169"/>
      <c r="D1285" s="169"/>
      <c r="E1285" s="15"/>
    </row>
    <row r="1286" spans="3:5" x14ac:dyDescent="0.25">
      <c r="C1286" s="169"/>
      <c r="D1286" s="169"/>
      <c r="E1286" s="15"/>
    </row>
    <row r="1287" spans="3:5" x14ac:dyDescent="0.25">
      <c r="C1287" s="169"/>
      <c r="D1287" s="169"/>
      <c r="E1287" s="15"/>
    </row>
    <row r="1288" spans="3:5" x14ac:dyDescent="0.25">
      <c r="C1288" s="169"/>
      <c r="D1288" s="169"/>
      <c r="E1288" s="15"/>
    </row>
    <row r="1289" spans="3:5" x14ac:dyDescent="0.25">
      <c r="C1289" s="169"/>
      <c r="D1289" s="169"/>
      <c r="E1289" s="15"/>
    </row>
    <row r="1290" spans="3:5" x14ac:dyDescent="0.25">
      <c r="C1290" s="169"/>
      <c r="D1290" s="169"/>
      <c r="E1290" s="15"/>
    </row>
    <row r="1291" spans="3:5" x14ac:dyDescent="0.25">
      <c r="C1291" s="169"/>
      <c r="D1291" s="169"/>
      <c r="E1291" s="15"/>
    </row>
    <row r="1292" spans="3:5" x14ac:dyDescent="0.25">
      <c r="C1292" s="169"/>
      <c r="D1292" s="169"/>
      <c r="E1292" s="15"/>
    </row>
    <row r="1293" spans="3:5" x14ac:dyDescent="0.25">
      <c r="C1293" s="169"/>
      <c r="D1293" s="169"/>
      <c r="E1293" s="15"/>
    </row>
    <row r="1294" spans="3:5" x14ac:dyDescent="0.25">
      <c r="C1294" s="169"/>
      <c r="D1294" s="169"/>
      <c r="E1294" s="15"/>
    </row>
    <row r="1295" spans="3:5" x14ac:dyDescent="0.25">
      <c r="C1295" s="169"/>
      <c r="D1295" s="169"/>
      <c r="E1295" s="15"/>
    </row>
    <row r="1296" spans="3:5" x14ac:dyDescent="0.25">
      <c r="C1296" s="169"/>
      <c r="D1296" s="169"/>
      <c r="E1296" s="15"/>
    </row>
    <row r="1297" spans="3:5" x14ac:dyDescent="0.25">
      <c r="C1297" s="169"/>
      <c r="D1297" s="169"/>
      <c r="E1297" s="15"/>
    </row>
    <row r="1298" spans="3:5" x14ac:dyDescent="0.25">
      <c r="C1298" s="169"/>
      <c r="D1298" s="169"/>
      <c r="E1298" s="15"/>
    </row>
    <row r="1299" spans="3:5" x14ac:dyDescent="0.25">
      <c r="C1299" s="169"/>
      <c r="D1299" s="169"/>
      <c r="E1299" s="15"/>
    </row>
    <row r="1300" spans="3:5" x14ac:dyDescent="0.25">
      <c r="C1300" s="169"/>
      <c r="D1300" s="169"/>
      <c r="E1300" s="15"/>
    </row>
    <row r="1301" spans="3:5" x14ac:dyDescent="0.25">
      <c r="C1301" s="169"/>
      <c r="D1301" s="169"/>
      <c r="E1301" s="15"/>
    </row>
    <row r="1302" spans="3:5" x14ac:dyDescent="0.25">
      <c r="C1302" s="169"/>
      <c r="D1302" s="169"/>
      <c r="E1302" s="15"/>
    </row>
    <row r="1303" spans="3:5" x14ac:dyDescent="0.25">
      <c r="C1303" s="169"/>
      <c r="D1303" s="169"/>
      <c r="E1303" s="15"/>
    </row>
    <row r="1304" spans="3:5" x14ac:dyDescent="0.25">
      <c r="C1304" s="169"/>
      <c r="D1304" s="169"/>
      <c r="E1304" s="15"/>
    </row>
    <row r="1305" spans="3:5" x14ac:dyDescent="0.25">
      <c r="C1305" s="169"/>
      <c r="D1305" s="169"/>
      <c r="E1305" s="15"/>
    </row>
    <row r="1306" spans="3:5" x14ac:dyDescent="0.25">
      <c r="C1306" s="169"/>
      <c r="D1306" s="169"/>
      <c r="E1306" s="15"/>
    </row>
    <row r="1307" spans="3:5" x14ac:dyDescent="0.25">
      <c r="C1307" s="169"/>
      <c r="D1307" s="169"/>
      <c r="E1307" s="15"/>
    </row>
    <row r="1308" spans="3:5" x14ac:dyDescent="0.25">
      <c r="C1308" s="169"/>
      <c r="D1308" s="169"/>
      <c r="E1308" s="15"/>
    </row>
    <row r="1309" spans="3:5" x14ac:dyDescent="0.25">
      <c r="C1309" s="169"/>
      <c r="D1309" s="169"/>
      <c r="E1309" s="15"/>
    </row>
    <row r="1310" spans="3:5" x14ac:dyDescent="0.25">
      <c r="C1310" s="169"/>
      <c r="D1310" s="169"/>
      <c r="E1310" s="15"/>
    </row>
    <row r="1311" spans="3:5" x14ac:dyDescent="0.25">
      <c r="C1311" s="169"/>
      <c r="D1311" s="169"/>
      <c r="E1311" s="15"/>
    </row>
    <row r="1312" spans="3:5" x14ac:dyDescent="0.25">
      <c r="C1312" s="169"/>
      <c r="D1312" s="169"/>
      <c r="E1312" s="15"/>
    </row>
    <row r="1313" spans="3:5" x14ac:dyDescent="0.25">
      <c r="C1313" s="169"/>
      <c r="D1313" s="169"/>
      <c r="E1313" s="15"/>
    </row>
    <row r="1314" spans="3:5" x14ac:dyDescent="0.25">
      <c r="C1314" s="169"/>
      <c r="D1314" s="169"/>
      <c r="E1314" s="15"/>
    </row>
    <row r="1315" spans="3:5" x14ac:dyDescent="0.25">
      <c r="C1315" s="169"/>
      <c r="D1315" s="169"/>
      <c r="E1315" s="15"/>
    </row>
    <row r="1316" spans="3:5" x14ac:dyDescent="0.25">
      <c r="C1316" s="169"/>
      <c r="D1316" s="169"/>
      <c r="E1316" s="15"/>
    </row>
    <row r="1317" spans="3:5" x14ac:dyDescent="0.25">
      <c r="C1317" s="169"/>
      <c r="D1317" s="169"/>
      <c r="E1317" s="15"/>
    </row>
    <row r="1318" spans="3:5" x14ac:dyDescent="0.25">
      <c r="C1318" s="169"/>
      <c r="D1318" s="169"/>
      <c r="E1318" s="15"/>
    </row>
    <row r="1319" spans="3:5" x14ac:dyDescent="0.25">
      <c r="C1319" s="169"/>
      <c r="D1319" s="169"/>
      <c r="E1319" s="15"/>
    </row>
    <row r="1320" spans="3:5" x14ac:dyDescent="0.25">
      <c r="C1320" s="169"/>
      <c r="D1320" s="169"/>
      <c r="E1320" s="15"/>
    </row>
    <row r="1321" spans="3:5" x14ac:dyDescent="0.25">
      <c r="C1321" s="169"/>
      <c r="D1321" s="169"/>
      <c r="E1321" s="15"/>
    </row>
    <row r="1322" spans="3:5" x14ac:dyDescent="0.25">
      <c r="C1322" s="169"/>
      <c r="D1322" s="169"/>
      <c r="E1322" s="15"/>
    </row>
    <row r="1323" spans="3:5" x14ac:dyDescent="0.25">
      <c r="C1323" s="169"/>
      <c r="D1323" s="169"/>
      <c r="E1323" s="15"/>
    </row>
    <row r="1324" spans="3:5" x14ac:dyDescent="0.25">
      <c r="C1324" s="169"/>
      <c r="D1324" s="169"/>
      <c r="E1324" s="15"/>
    </row>
    <row r="1325" spans="3:5" x14ac:dyDescent="0.25">
      <c r="C1325" s="169"/>
      <c r="D1325" s="169"/>
      <c r="E1325" s="15"/>
    </row>
    <row r="1326" spans="3:5" x14ac:dyDescent="0.25">
      <c r="C1326" s="169"/>
      <c r="D1326" s="169"/>
      <c r="E1326" s="15"/>
    </row>
    <row r="1327" spans="3:5" x14ac:dyDescent="0.25">
      <c r="C1327" s="169"/>
      <c r="D1327" s="169"/>
      <c r="E1327" s="15"/>
    </row>
    <row r="1328" spans="3:5" x14ac:dyDescent="0.25">
      <c r="C1328" s="169"/>
      <c r="D1328" s="169"/>
      <c r="E1328" s="15"/>
    </row>
    <row r="1329" spans="3:5" x14ac:dyDescent="0.25">
      <c r="C1329" s="169"/>
      <c r="D1329" s="169"/>
      <c r="E1329" s="15"/>
    </row>
    <row r="1330" spans="3:5" x14ac:dyDescent="0.25">
      <c r="C1330" s="169"/>
      <c r="D1330" s="169"/>
      <c r="E1330" s="15"/>
    </row>
    <row r="1331" spans="3:5" x14ac:dyDescent="0.25">
      <c r="C1331" s="169"/>
      <c r="D1331" s="169"/>
      <c r="E1331" s="15"/>
    </row>
    <row r="1332" spans="3:5" x14ac:dyDescent="0.25">
      <c r="C1332" s="169"/>
      <c r="D1332" s="169"/>
      <c r="E1332" s="15"/>
    </row>
    <row r="1333" spans="3:5" x14ac:dyDescent="0.25">
      <c r="C1333" s="169"/>
      <c r="D1333" s="169"/>
      <c r="E1333" s="15"/>
    </row>
    <row r="1334" spans="3:5" x14ac:dyDescent="0.25">
      <c r="C1334" s="169"/>
      <c r="D1334" s="169"/>
      <c r="E1334" s="15"/>
    </row>
    <row r="1335" spans="3:5" x14ac:dyDescent="0.25">
      <c r="C1335" s="169"/>
      <c r="D1335" s="169"/>
      <c r="E1335" s="15"/>
    </row>
    <row r="1336" spans="3:5" x14ac:dyDescent="0.25">
      <c r="C1336" s="169"/>
      <c r="D1336" s="169"/>
      <c r="E1336" s="15"/>
    </row>
    <row r="1337" spans="3:5" x14ac:dyDescent="0.25">
      <c r="C1337" s="169"/>
      <c r="D1337" s="169"/>
      <c r="E1337" s="15"/>
    </row>
    <row r="1338" spans="3:5" x14ac:dyDescent="0.25">
      <c r="C1338" s="169"/>
      <c r="D1338" s="169"/>
      <c r="E1338" s="15"/>
    </row>
    <row r="1339" spans="3:5" x14ac:dyDescent="0.25">
      <c r="C1339" s="169"/>
      <c r="D1339" s="169"/>
      <c r="E1339" s="15"/>
    </row>
    <row r="1340" spans="3:5" x14ac:dyDescent="0.25">
      <c r="C1340" s="169"/>
      <c r="D1340" s="169"/>
      <c r="E1340" s="15"/>
    </row>
    <row r="1341" spans="3:5" x14ac:dyDescent="0.25">
      <c r="C1341" s="169"/>
      <c r="D1341" s="169"/>
      <c r="E1341" s="15"/>
    </row>
    <row r="1342" spans="3:5" x14ac:dyDescent="0.25">
      <c r="C1342" s="169"/>
      <c r="D1342" s="169"/>
      <c r="E1342" s="15"/>
    </row>
    <row r="1343" spans="3:5" x14ac:dyDescent="0.25">
      <c r="C1343" s="169"/>
      <c r="D1343" s="169"/>
      <c r="E1343" s="15"/>
    </row>
    <row r="1344" spans="3:5" x14ac:dyDescent="0.25">
      <c r="C1344" s="169"/>
      <c r="D1344" s="169"/>
      <c r="E1344" s="15"/>
    </row>
    <row r="1345" spans="3:5" x14ac:dyDescent="0.25">
      <c r="C1345" s="169"/>
      <c r="D1345" s="169"/>
      <c r="E1345" s="15"/>
    </row>
    <row r="1346" spans="3:5" x14ac:dyDescent="0.25">
      <c r="C1346" s="169"/>
      <c r="D1346" s="169"/>
      <c r="E1346" s="15"/>
    </row>
    <row r="1347" spans="3:5" x14ac:dyDescent="0.25">
      <c r="C1347" s="169"/>
      <c r="D1347" s="169"/>
      <c r="E1347" s="15"/>
    </row>
    <row r="1348" spans="3:5" x14ac:dyDescent="0.25">
      <c r="C1348" s="169"/>
      <c r="D1348" s="169"/>
      <c r="E1348" s="15"/>
    </row>
    <row r="1349" spans="3:5" x14ac:dyDescent="0.25">
      <c r="C1349" s="169"/>
      <c r="D1349" s="169"/>
      <c r="E1349" s="15"/>
    </row>
    <row r="1350" spans="3:5" x14ac:dyDescent="0.25">
      <c r="C1350" s="169"/>
      <c r="D1350" s="169"/>
      <c r="E1350" s="15"/>
    </row>
    <row r="1351" spans="3:5" x14ac:dyDescent="0.25">
      <c r="C1351" s="169"/>
      <c r="D1351" s="169"/>
      <c r="E1351" s="15"/>
    </row>
    <row r="1352" spans="3:5" x14ac:dyDescent="0.25">
      <c r="C1352" s="169"/>
      <c r="D1352" s="169"/>
      <c r="E1352" s="15"/>
    </row>
    <row r="1353" spans="3:5" x14ac:dyDescent="0.25">
      <c r="C1353" s="169"/>
      <c r="D1353" s="169"/>
      <c r="E1353" s="15"/>
    </row>
    <row r="1354" spans="3:5" x14ac:dyDescent="0.25">
      <c r="C1354" s="169"/>
      <c r="D1354" s="169"/>
      <c r="E1354" s="15"/>
    </row>
    <row r="1355" spans="3:5" x14ac:dyDescent="0.25">
      <c r="C1355" s="169"/>
      <c r="D1355" s="169"/>
      <c r="E1355" s="15"/>
    </row>
    <row r="1356" spans="3:5" x14ac:dyDescent="0.25">
      <c r="C1356" s="169"/>
      <c r="D1356" s="169"/>
      <c r="E1356" s="15"/>
    </row>
    <row r="1357" spans="3:5" x14ac:dyDescent="0.25">
      <c r="C1357" s="169"/>
      <c r="D1357" s="169"/>
      <c r="E1357" s="15"/>
    </row>
    <row r="1358" spans="3:5" x14ac:dyDescent="0.25">
      <c r="C1358" s="169"/>
      <c r="D1358" s="169"/>
      <c r="E1358" s="15"/>
    </row>
    <row r="1359" spans="3:5" x14ac:dyDescent="0.25">
      <c r="C1359" s="169"/>
      <c r="D1359" s="169"/>
      <c r="E1359" s="15"/>
    </row>
    <row r="1360" spans="3:5" x14ac:dyDescent="0.25">
      <c r="C1360" s="169"/>
      <c r="D1360" s="169"/>
      <c r="E1360" s="15"/>
    </row>
    <row r="1361" spans="3:5" x14ac:dyDescent="0.25">
      <c r="C1361" s="169"/>
      <c r="D1361" s="169"/>
      <c r="E1361" s="15"/>
    </row>
    <row r="1362" spans="3:5" x14ac:dyDescent="0.25">
      <c r="C1362" s="169"/>
      <c r="D1362" s="169"/>
      <c r="E1362" s="15"/>
    </row>
    <row r="1363" spans="3:5" x14ac:dyDescent="0.25">
      <c r="C1363" s="169"/>
      <c r="D1363" s="169"/>
      <c r="E1363" s="15"/>
    </row>
    <row r="1364" spans="3:5" x14ac:dyDescent="0.25">
      <c r="C1364" s="169"/>
      <c r="D1364" s="169"/>
      <c r="E1364" s="15"/>
    </row>
    <row r="1365" spans="3:5" x14ac:dyDescent="0.25">
      <c r="C1365" s="169"/>
      <c r="D1365" s="169"/>
      <c r="E1365" s="15"/>
    </row>
    <row r="1366" spans="3:5" x14ac:dyDescent="0.25">
      <c r="C1366" s="169"/>
      <c r="D1366" s="169"/>
      <c r="E1366" s="15"/>
    </row>
    <row r="1367" spans="3:5" x14ac:dyDescent="0.25">
      <c r="C1367" s="169"/>
      <c r="D1367" s="169"/>
      <c r="E1367" s="15"/>
    </row>
    <row r="1368" spans="3:5" x14ac:dyDescent="0.25">
      <c r="C1368" s="169"/>
      <c r="D1368" s="169"/>
      <c r="E1368" s="15"/>
    </row>
    <row r="1369" spans="3:5" x14ac:dyDescent="0.25">
      <c r="C1369" s="169"/>
      <c r="D1369" s="169"/>
      <c r="E1369" s="15"/>
    </row>
    <row r="1370" spans="3:5" x14ac:dyDescent="0.25">
      <c r="C1370" s="169"/>
      <c r="D1370" s="169"/>
      <c r="E1370" s="15"/>
    </row>
    <row r="1371" spans="3:5" x14ac:dyDescent="0.25">
      <c r="C1371" s="169"/>
      <c r="D1371" s="169"/>
      <c r="E1371" s="15"/>
    </row>
    <row r="1372" spans="3:5" x14ac:dyDescent="0.25">
      <c r="C1372" s="169"/>
      <c r="D1372" s="169"/>
      <c r="E1372" s="15"/>
    </row>
    <row r="1373" spans="3:5" x14ac:dyDescent="0.25">
      <c r="C1373" s="169"/>
      <c r="D1373" s="169"/>
      <c r="E1373" s="15"/>
    </row>
    <row r="1374" spans="3:5" x14ac:dyDescent="0.25">
      <c r="C1374" s="169"/>
      <c r="D1374" s="169"/>
      <c r="E1374" s="15"/>
    </row>
    <row r="1375" spans="3:5" x14ac:dyDescent="0.25">
      <c r="C1375" s="169"/>
      <c r="D1375" s="169"/>
      <c r="E1375" s="15"/>
    </row>
    <row r="1376" spans="3:5" x14ac:dyDescent="0.25">
      <c r="C1376" s="169"/>
      <c r="D1376" s="169"/>
      <c r="E1376" s="15"/>
    </row>
    <row r="1377" spans="3:5" x14ac:dyDescent="0.25">
      <c r="C1377" s="169"/>
      <c r="D1377" s="169"/>
      <c r="E1377" s="15"/>
    </row>
    <row r="1378" spans="3:5" x14ac:dyDescent="0.25">
      <c r="C1378" s="169"/>
      <c r="D1378" s="169"/>
      <c r="E1378" s="15"/>
    </row>
    <row r="1379" spans="3:5" x14ac:dyDescent="0.25">
      <c r="C1379" s="169"/>
      <c r="D1379" s="169"/>
      <c r="E1379" s="15"/>
    </row>
    <row r="1380" spans="3:5" x14ac:dyDescent="0.25">
      <c r="C1380" s="169"/>
      <c r="D1380" s="169"/>
      <c r="E1380" s="15"/>
    </row>
    <row r="1381" spans="3:5" x14ac:dyDescent="0.25">
      <c r="C1381" s="169"/>
      <c r="D1381" s="169"/>
      <c r="E1381" s="15"/>
    </row>
    <row r="1382" spans="3:5" x14ac:dyDescent="0.25">
      <c r="C1382" s="169"/>
      <c r="D1382" s="169"/>
      <c r="E1382" s="15"/>
    </row>
    <row r="1383" spans="3:5" x14ac:dyDescent="0.25">
      <c r="C1383" s="169"/>
      <c r="D1383" s="169"/>
      <c r="E1383" s="15"/>
    </row>
    <row r="1384" spans="3:5" x14ac:dyDescent="0.25">
      <c r="C1384" s="169"/>
      <c r="D1384" s="169"/>
      <c r="E1384" s="15"/>
    </row>
    <row r="1385" spans="3:5" x14ac:dyDescent="0.25">
      <c r="C1385" s="169"/>
      <c r="D1385" s="169"/>
      <c r="E1385" s="15"/>
    </row>
    <row r="1386" spans="3:5" x14ac:dyDescent="0.25">
      <c r="C1386" s="169"/>
      <c r="D1386" s="169"/>
      <c r="E1386" s="15"/>
    </row>
    <row r="1387" spans="3:5" x14ac:dyDescent="0.25">
      <c r="C1387" s="169"/>
      <c r="D1387" s="169"/>
      <c r="E1387" s="15"/>
    </row>
    <row r="1388" spans="3:5" x14ac:dyDescent="0.25">
      <c r="C1388" s="169"/>
      <c r="D1388" s="169"/>
      <c r="E1388" s="15"/>
    </row>
    <row r="1389" spans="3:5" x14ac:dyDescent="0.25">
      <c r="C1389" s="169"/>
      <c r="D1389" s="169"/>
      <c r="E1389" s="15"/>
    </row>
    <row r="1390" spans="3:5" x14ac:dyDescent="0.25">
      <c r="C1390" s="169"/>
      <c r="D1390" s="169"/>
      <c r="E1390" s="15"/>
    </row>
    <row r="1391" spans="3:5" x14ac:dyDescent="0.25">
      <c r="C1391" s="169"/>
      <c r="D1391" s="169"/>
      <c r="E1391" s="15"/>
    </row>
    <row r="1392" spans="3:5" x14ac:dyDescent="0.25">
      <c r="C1392" s="169"/>
      <c r="D1392" s="169"/>
      <c r="E1392" s="15"/>
    </row>
    <row r="1393" spans="3:5" x14ac:dyDescent="0.25">
      <c r="C1393" s="169"/>
      <c r="D1393" s="169"/>
      <c r="E1393" s="15"/>
    </row>
    <row r="1394" spans="3:5" x14ac:dyDescent="0.25">
      <c r="C1394" s="169"/>
      <c r="D1394" s="169"/>
      <c r="E1394" s="15"/>
    </row>
    <row r="1395" spans="3:5" x14ac:dyDescent="0.25">
      <c r="C1395" s="169"/>
      <c r="D1395" s="169"/>
      <c r="E1395" s="15"/>
    </row>
    <row r="1396" spans="3:5" x14ac:dyDescent="0.25">
      <c r="C1396" s="169"/>
      <c r="D1396" s="169"/>
      <c r="E1396" s="15"/>
    </row>
    <row r="1397" spans="3:5" x14ac:dyDescent="0.25">
      <c r="C1397" s="169"/>
      <c r="D1397" s="169"/>
      <c r="E1397" s="15"/>
    </row>
    <row r="1398" spans="3:5" x14ac:dyDescent="0.25">
      <c r="C1398" s="169"/>
      <c r="D1398" s="169"/>
      <c r="E1398" s="15"/>
    </row>
    <row r="1399" spans="3:5" x14ac:dyDescent="0.25">
      <c r="C1399" s="169"/>
      <c r="D1399" s="169"/>
      <c r="E1399" s="15"/>
    </row>
    <row r="1400" spans="3:5" x14ac:dyDescent="0.25">
      <c r="C1400" s="169"/>
      <c r="D1400" s="169"/>
      <c r="E1400" s="15"/>
    </row>
    <row r="1401" spans="3:5" x14ac:dyDescent="0.25">
      <c r="C1401" s="169"/>
      <c r="D1401" s="169"/>
      <c r="E1401" s="15"/>
    </row>
    <row r="1402" spans="3:5" x14ac:dyDescent="0.25">
      <c r="C1402" s="169"/>
      <c r="D1402" s="169"/>
      <c r="E1402" s="15"/>
    </row>
    <row r="1403" spans="3:5" x14ac:dyDescent="0.25">
      <c r="C1403" s="169"/>
      <c r="D1403" s="169"/>
      <c r="E1403" s="15"/>
    </row>
    <row r="1404" spans="3:5" x14ac:dyDescent="0.25">
      <c r="C1404" s="169"/>
      <c r="D1404" s="169"/>
      <c r="E1404" s="15"/>
    </row>
    <row r="1405" spans="3:5" x14ac:dyDescent="0.25">
      <c r="C1405" s="169"/>
      <c r="D1405" s="169"/>
      <c r="E1405" s="15"/>
    </row>
    <row r="1406" spans="3:5" x14ac:dyDescent="0.25">
      <c r="C1406" s="169"/>
      <c r="D1406" s="169"/>
      <c r="E1406" s="15"/>
    </row>
    <row r="1407" spans="3:5" x14ac:dyDescent="0.25">
      <c r="C1407" s="169"/>
      <c r="D1407" s="169"/>
      <c r="E1407" s="15"/>
    </row>
    <row r="1408" spans="3:5" x14ac:dyDescent="0.25">
      <c r="C1408" s="169"/>
      <c r="D1408" s="169"/>
      <c r="E1408" s="15"/>
    </row>
    <row r="1409" spans="3:5" x14ac:dyDescent="0.25">
      <c r="C1409" s="169"/>
      <c r="D1409" s="169"/>
      <c r="E1409" s="15"/>
    </row>
    <row r="1410" spans="3:5" x14ac:dyDescent="0.25">
      <c r="C1410" s="169"/>
      <c r="D1410" s="169"/>
      <c r="E1410" s="15"/>
    </row>
    <row r="1411" spans="3:5" x14ac:dyDescent="0.25">
      <c r="C1411" s="169"/>
      <c r="D1411" s="169"/>
      <c r="E1411" s="15"/>
    </row>
    <row r="1412" spans="3:5" x14ac:dyDescent="0.25">
      <c r="C1412" s="169"/>
      <c r="D1412" s="169"/>
      <c r="E1412" s="15"/>
    </row>
    <row r="1413" spans="3:5" x14ac:dyDescent="0.25">
      <c r="C1413" s="169"/>
      <c r="D1413" s="169"/>
      <c r="E1413" s="15"/>
    </row>
    <row r="1414" spans="3:5" x14ac:dyDescent="0.25">
      <c r="C1414" s="169"/>
      <c r="D1414" s="169"/>
      <c r="E1414" s="15"/>
    </row>
    <row r="1415" spans="3:5" x14ac:dyDescent="0.25">
      <c r="C1415" s="169"/>
      <c r="D1415" s="169"/>
      <c r="E1415" s="15"/>
    </row>
    <row r="1416" spans="3:5" x14ac:dyDescent="0.25">
      <c r="C1416" s="169"/>
      <c r="D1416" s="169"/>
      <c r="E1416" s="15"/>
    </row>
    <row r="1417" spans="3:5" x14ac:dyDescent="0.25">
      <c r="C1417" s="169"/>
      <c r="D1417" s="169"/>
      <c r="E1417" s="15"/>
    </row>
    <row r="1418" spans="3:5" x14ac:dyDescent="0.25">
      <c r="C1418" s="169"/>
      <c r="D1418" s="169"/>
      <c r="E1418" s="15"/>
    </row>
    <row r="1419" spans="3:5" x14ac:dyDescent="0.25">
      <c r="C1419" s="169"/>
      <c r="D1419" s="169"/>
      <c r="E1419" s="15"/>
    </row>
    <row r="1420" spans="3:5" x14ac:dyDescent="0.25">
      <c r="C1420" s="169"/>
      <c r="D1420" s="169"/>
      <c r="E1420" s="15"/>
    </row>
    <row r="1421" spans="3:5" x14ac:dyDescent="0.25">
      <c r="C1421" s="169"/>
      <c r="D1421" s="169"/>
      <c r="E1421" s="15"/>
    </row>
    <row r="1422" spans="3:5" x14ac:dyDescent="0.25">
      <c r="C1422" s="169"/>
      <c r="D1422" s="169"/>
      <c r="E1422" s="15"/>
    </row>
    <row r="1423" spans="3:5" x14ac:dyDescent="0.25">
      <c r="C1423" s="169"/>
      <c r="D1423" s="169"/>
      <c r="E1423" s="15"/>
    </row>
    <row r="1424" spans="3:5" x14ac:dyDescent="0.25">
      <c r="C1424" s="169"/>
      <c r="D1424" s="169"/>
      <c r="E1424" s="15"/>
    </row>
    <row r="1425" spans="3:5" x14ac:dyDescent="0.25">
      <c r="C1425" s="169"/>
      <c r="D1425" s="169"/>
      <c r="E1425" s="15"/>
    </row>
    <row r="1426" spans="3:5" x14ac:dyDescent="0.25">
      <c r="C1426" s="169"/>
      <c r="D1426" s="169"/>
      <c r="E1426" s="15"/>
    </row>
    <row r="1427" spans="3:5" x14ac:dyDescent="0.25">
      <c r="C1427" s="169"/>
      <c r="D1427" s="169"/>
      <c r="E1427" s="15"/>
    </row>
    <row r="1428" spans="3:5" x14ac:dyDescent="0.25">
      <c r="C1428" s="169"/>
      <c r="D1428" s="169"/>
      <c r="E1428" s="15"/>
    </row>
    <row r="1429" spans="3:5" x14ac:dyDescent="0.25">
      <c r="C1429" s="169"/>
      <c r="D1429" s="169"/>
      <c r="E1429" s="15"/>
    </row>
    <row r="1430" spans="3:5" x14ac:dyDescent="0.25">
      <c r="C1430" s="169"/>
      <c r="D1430" s="169"/>
      <c r="E1430" s="15"/>
    </row>
    <row r="1431" spans="3:5" x14ac:dyDescent="0.25">
      <c r="C1431" s="169"/>
      <c r="D1431" s="169"/>
      <c r="E1431" s="15"/>
    </row>
    <row r="1432" spans="3:5" x14ac:dyDescent="0.25">
      <c r="C1432" s="169"/>
      <c r="D1432" s="169"/>
      <c r="E1432" s="15"/>
    </row>
    <row r="1433" spans="3:5" x14ac:dyDescent="0.25">
      <c r="C1433" s="169"/>
      <c r="D1433" s="169"/>
      <c r="E1433" s="15"/>
    </row>
    <row r="1434" spans="3:5" x14ac:dyDescent="0.25">
      <c r="C1434" s="169"/>
      <c r="D1434" s="169"/>
      <c r="E1434" s="15"/>
    </row>
    <row r="1435" spans="3:5" x14ac:dyDescent="0.25">
      <c r="C1435" s="169"/>
      <c r="D1435" s="169"/>
      <c r="E1435" s="15"/>
    </row>
    <row r="1436" spans="3:5" x14ac:dyDescent="0.25">
      <c r="C1436" s="169"/>
      <c r="D1436" s="169"/>
      <c r="E1436" s="15"/>
    </row>
    <row r="1437" spans="3:5" x14ac:dyDescent="0.25">
      <c r="C1437" s="169"/>
      <c r="D1437" s="169"/>
      <c r="E1437" s="15"/>
    </row>
    <row r="1438" spans="3:5" x14ac:dyDescent="0.25">
      <c r="C1438" s="169"/>
      <c r="D1438" s="169"/>
      <c r="E1438" s="15"/>
    </row>
    <row r="1439" spans="3:5" x14ac:dyDescent="0.25">
      <c r="C1439" s="169"/>
      <c r="D1439" s="169"/>
      <c r="E1439" s="15"/>
    </row>
    <row r="1440" spans="3:5" x14ac:dyDescent="0.25">
      <c r="C1440" s="169"/>
      <c r="D1440" s="169"/>
      <c r="E1440" s="15"/>
    </row>
    <row r="1441" spans="3:5" x14ac:dyDescent="0.25">
      <c r="C1441" s="169"/>
      <c r="D1441" s="169"/>
      <c r="E1441" s="15"/>
    </row>
    <row r="1442" spans="3:5" x14ac:dyDescent="0.25">
      <c r="C1442" s="169"/>
      <c r="D1442" s="169"/>
      <c r="E1442" s="15"/>
    </row>
    <row r="1443" spans="3:5" x14ac:dyDescent="0.25">
      <c r="C1443" s="169"/>
      <c r="D1443" s="169"/>
      <c r="E1443" s="15"/>
    </row>
    <row r="1444" spans="3:5" x14ac:dyDescent="0.25">
      <c r="C1444" s="169"/>
      <c r="D1444" s="169"/>
      <c r="E1444" s="15"/>
    </row>
    <row r="1445" spans="3:5" x14ac:dyDescent="0.25">
      <c r="C1445" s="169"/>
      <c r="D1445" s="169"/>
      <c r="E1445" s="15"/>
    </row>
    <row r="1446" spans="3:5" x14ac:dyDescent="0.25">
      <c r="C1446" s="169"/>
      <c r="D1446" s="169"/>
      <c r="E1446" s="15"/>
    </row>
    <row r="1447" spans="3:5" x14ac:dyDescent="0.25">
      <c r="C1447" s="169"/>
      <c r="D1447" s="169"/>
      <c r="E1447" s="15"/>
    </row>
    <row r="1448" spans="3:5" x14ac:dyDescent="0.25">
      <c r="C1448" s="169"/>
      <c r="D1448" s="169"/>
      <c r="E1448" s="15"/>
    </row>
    <row r="1449" spans="3:5" x14ac:dyDescent="0.25">
      <c r="C1449" s="169"/>
      <c r="D1449" s="169"/>
      <c r="E1449" s="15"/>
    </row>
    <row r="1450" spans="3:5" x14ac:dyDescent="0.25">
      <c r="C1450" s="169"/>
      <c r="D1450" s="169"/>
      <c r="E1450" s="15"/>
    </row>
    <row r="1451" spans="3:5" x14ac:dyDescent="0.25">
      <c r="C1451" s="169"/>
      <c r="D1451" s="169"/>
      <c r="E1451" s="15"/>
    </row>
    <row r="1452" spans="3:5" x14ac:dyDescent="0.25">
      <c r="C1452" s="169"/>
      <c r="D1452" s="169"/>
      <c r="E1452" s="15"/>
    </row>
    <row r="1453" spans="3:5" x14ac:dyDescent="0.25">
      <c r="C1453" s="169"/>
      <c r="D1453" s="169"/>
      <c r="E1453" s="15"/>
    </row>
    <row r="1454" spans="3:5" x14ac:dyDescent="0.25">
      <c r="C1454" s="169"/>
      <c r="D1454" s="169"/>
      <c r="E1454" s="15"/>
    </row>
    <row r="1455" spans="3:5" x14ac:dyDescent="0.25">
      <c r="C1455" s="169"/>
      <c r="D1455" s="169"/>
      <c r="E1455" s="15"/>
    </row>
    <row r="1456" spans="3:5" x14ac:dyDescent="0.25">
      <c r="C1456" s="169"/>
      <c r="D1456" s="169"/>
      <c r="E1456" s="15"/>
    </row>
    <row r="1457" spans="3:5" x14ac:dyDescent="0.25">
      <c r="C1457" s="169"/>
      <c r="D1457" s="169"/>
      <c r="E1457" s="15"/>
    </row>
    <row r="1458" spans="3:5" x14ac:dyDescent="0.25">
      <c r="C1458" s="169"/>
      <c r="D1458" s="169"/>
      <c r="E1458" s="15"/>
    </row>
    <row r="1459" spans="3:5" x14ac:dyDescent="0.25">
      <c r="C1459" s="169"/>
      <c r="D1459" s="169"/>
      <c r="E1459" s="15"/>
    </row>
    <row r="1460" spans="3:5" x14ac:dyDescent="0.25">
      <c r="C1460" s="169"/>
      <c r="D1460" s="169"/>
      <c r="E1460" s="15"/>
    </row>
    <row r="1461" spans="3:5" x14ac:dyDescent="0.25">
      <c r="C1461" s="169"/>
      <c r="D1461" s="169"/>
      <c r="E1461" s="15"/>
    </row>
    <row r="1462" spans="3:5" x14ac:dyDescent="0.25">
      <c r="C1462" s="169"/>
      <c r="D1462" s="169"/>
      <c r="E1462" s="15"/>
    </row>
    <row r="1463" spans="3:5" x14ac:dyDescent="0.25">
      <c r="C1463" s="169"/>
      <c r="D1463" s="169"/>
      <c r="E1463" s="15"/>
    </row>
    <row r="1464" spans="3:5" x14ac:dyDescent="0.25">
      <c r="C1464" s="169"/>
      <c r="D1464" s="169"/>
      <c r="E1464" s="15"/>
    </row>
    <row r="1465" spans="3:5" x14ac:dyDescent="0.25">
      <c r="C1465" s="169"/>
      <c r="D1465" s="169"/>
      <c r="E1465" s="15"/>
    </row>
    <row r="1466" spans="3:5" x14ac:dyDescent="0.25">
      <c r="C1466" s="169"/>
      <c r="D1466" s="169"/>
      <c r="E1466" s="15"/>
    </row>
    <row r="1467" spans="3:5" x14ac:dyDescent="0.25">
      <c r="C1467" s="169"/>
      <c r="D1467" s="169"/>
      <c r="E1467" s="15"/>
    </row>
    <row r="1468" spans="3:5" x14ac:dyDescent="0.25">
      <c r="C1468" s="169"/>
      <c r="D1468" s="169"/>
      <c r="E1468" s="15"/>
    </row>
    <row r="1469" spans="3:5" x14ac:dyDescent="0.25">
      <c r="C1469" s="169"/>
      <c r="D1469" s="169"/>
      <c r="E1469" s="15"/>
    </row>
    <row r="1470" spans="3:5" x14ac:dyDescent="0.25">
      <c r="C1470" s="169"/>
      <c r="D1470" s="169"/>
      <c r="E1470" s="15"/>
    </row>
    <row r="1471" spans="3:5" x14ac:dyDescent="0.25">
      <c r="C1471" s="169"/>
      <c r="D1471" s="169"/>
      <c r="E1471" s="15"/>
    </row>
    <row r="1472" spans="3:5" x14ac:dyDescent="0.25">
      <c r="C1472" s="169"/>
      <c r="D1472" s="169"/>
      <c r="E1472" s="15"/>
    </row>
    <row r="1473" spans="3:5" x14ac:dyDescent="0.25">
      <c r="C1473" s="169"/>
      <c r="D1473" s="169"/>
      <c r="E1473" s="15"/>
    </row>
    <row r="1474" spans="3:5" x14ac:dyDescent="0.25">
      <c r="C1474" s="169"/>
      <c r="D1474" s="169"/>
      <c r="E1474" s="15"/>
    </row>
    <row r="1475" spans="3:5" x14ac:dyDescent="0.25">
      <c r="C1475" s="169"/>
      <c r="D1475" s="169"/>
      <c r="E1475" s="15"/>
    </row>
    <row r="1476" spans="3:5" x14ac:dyDescent="0.25">
      <c r="C1476" s="169"/>
      <c r="D1476" s="169"/>
      <c r="E1476" s="15"/>
    </row>
    <row r="1477" spans="3:5" x14ac:dyDescent="0.25">
      <c r="C1477" s="169"/>
      <c r="D1477" s="169"/>
      <c r="E1477" s="15"/>
    </row>
    <row r="1478" spans="3:5" x14ac:dyDescent="0.25">
      <c r="C1478" s="169"/>
      <c r="D1478" s="169"/>
      <c r="E1478" s="15"/>
    </row>
    <row r="1479" spans="3:5" x14ac:dyDescent="0.25">
      <c r="C1479" s="169"/>
      <c r="D1479" s="169"/>
      <c r="E1479" s="15"/>
    </row>
    <row r="1480" spans="3:5" x14ac:dyDescent="0.25">
      <c r="C1480" s="169"/>
      <c r="D1480" s="169"/>
      <c r="E1480" s="15"/>
    </row>
    <row r="1481" spans="3:5" x14ac:dyDescent="0.25">
      <c r="C1481" s="169"/>
      <c r="D1481" s="169"/>
      <c r="E1481" s="15"/>
    </row>
    <row r="1482" spans="3:5" x14ac:dyDescent="0.25">
      <c r="C1482" s="169"/>
      <c r="D1482" s="169"/>
      <c r="E1482" s="15"/>
    </row>
    <row r="1483" spans="3:5" x14ac:dyDescent="0.25">
      <c r="C1483" s="169"/>
      <c r="D1483" s="169"/>
      <c r="E1483" s="15"/>
    </row>
    <row r="1484" spans="3:5" x14ac:dyDescent="0.25">
      <c r="C1484" s="169"/>
      <c r="D1484" s="169"/>
      <c r="E1484" s="15"/>
    </row>
    <row r="1485" spans="3:5" x14ac:dyDescent="0.25">
      <c r="C1485" s="169"/>
      <c r="D1485" s="169"/>
      <c r="E1485" s="15"/>
    </row>
    <row r="1486" spans="3:5" x14ac:dyDescent="0.25">
      <c r="C1486" s="169"/>
      <c r="D1486" s="169"/>
      <c r="E1486" s="15"/>
    </row>
    <row r="1487" spans="3:5" x14ac:dyDescent="0.25">
      <c r="C1487" s="169"/>
      <c r="D1487" s="169"/>
      <c r="E1487" s="15"/>
    </row>
    <row r="1488" spans="3:5" x14ac:dyDescent="0.25">
      <c r="C1488" s="169"/>
      <c r="D1488" s="169"/>
      <c r="E1488" s="15"/>
    </row>
    <row r="1489" spans="3:5" x14ac:dyDescent="0.25">
      <c r="C1489" s="169"/>
      <c r="D1489" s="169"/>
      <c r="E1489" s="15"/>
    </row>
    <row r="1490" spans="3:5" x14ac:dyDescent="0.25">
      <c r="C1490" s="169"/>
      <c r="D1490" s="169"/>
      <c r="E1490" s="15"/>
    </row>
    <row r="1491" spans="3:5" x14ac:dyDescent="0.25">
      <c r="C1491" s="169"/>
      <c r="D1491" s="169"/>
      <c r="E1491" s="15"/>
    </row>
    <row r="1492" spans="3:5" x14ac:dyDescent="0.25">
      <c r="C1492" s="169"/>
      <c r="D1492" s="169"/>
      <c r="E1492" s="15"/>
    </row>
    <row r="1493" spans="3:5" x14ac:dyDescent="0.25">
      <c r="C1493" s="169"/>
      <c r="D1493" s="169"/>
      <c r="E1493" s="15"/>
    </row>
    <row r="1494" spans="3:5" x14ac:dyDescent="0.25">
      <c r="C1494" s="169"/>
      <c r="D1494" s="169"/>
      <c r="E1494" s="15"/>
    </row>
    <row r="1495" spans="3:5" x14ac:dyDescent="0.25">
      <c r="C1495" s="169"/>
      <c r="D1495" s="169"/>
      <c r="E1495" s="15"/>
    </row>
    <row r="1496" spans="3:5" x14ac:dyDescent="0.25">
      <c r="C1496" s="169"/>
      <c r="D1496" s="169"/>
      <c r="E1496" s="15"/>
    </row>
    <row r="1497" spans="3:5" x14ac:dyDescent="0.25">
      <c r="C1497" s="169"/>
      <c r="D1497" s="169"/>
      <c r="E1497" s="15"/>
    </row>
    <row r="1498" spans="3:5" x14ac:dyDescent="0.25">
      <c r="C1498" s="169"/>
      <c r="D1498" s="169"/>
      <c r="E1498" s="15"/>
    </row>
    <row r="1499" spans="3:5" x14ac:dyDescent="0.25">
      <c r="C1499" s="169"/>
      <c r="D1499" s="169"/>
      <c r="E1499" s="15"/>
    </row>
    <row r="1500" spans="3:5" x14ac:dyDescent="0.25">
      <c r="C1500" s="169"/>
      <c r="D1500" s="169"/>
      <c r="E1500" s="15"/>
    </row>
    <row r="1501" spans="3:5" x14ac:dyDescent="0.25">
      <c r="C1501" s="169"/>
      <c r="D1501" s="169"/>
      <c r="E1501" s="15"/>
    </row>
    <row r="1502" spans="3:5" x14ac:dyDescent="0.25">
      <c r="C1502" s="169"/>
      <c r="D1502" s="169"/>
      <c r="E1502" s="15"/>
    </row>
    <row r="1503" spans="3:5" x14ac:dyDescent="0.25">
      <c r="C1503" s="169"/>
      <c r="D1503" s="169"/>
      <c r="E1503" s="15"/>
    </row>
    <row r="1504" spans="3:5" x14ac:dyDescent="0.25">
      <c r="C1504" s="169"/>
      <c r="D1504" s="169"/>
      <c r="E1504" s="15"/>
    </row>
    <row r="1505" spans="3:5" x14ac:dyDescent="0.25">
      <c r="C1505" s="169"/>
      <c r="D1505" s="169"/>
      <c r="E1505" s="15"/>
    </row>
    <row r="1506" spans="3:5" x14ac:dyDescent="0.25">
      <c r="C1506" s="169"/>
      <c r="D1506" s="169"/>
      <c r="E1506" s="15"/>
    </row>
    <row r="1507" spans="3:5" x14ac:dyDescent="0.25">
      <c r="C1507" s="169"/>
      <c r="D1507" s="169"/>
      <c r="E1507" s="15"/>
    </row>
    <row r="1508" spans="3:5" x14ac:dyDescent="0.25">
      <c r="C1508" s="169"/>
      <c r="D1508" s="169"/>
      <c r="E1508" s="15"/>
    </row>
    <row r="1509" spans="3:5" x14ac:dyDescent="0.25">
      <c r="C1509" s="169"/>
      <c r="D1509" s="169"/>
      <c r="E1509" s="15"/>
    </row>
    <row r="1510" spans="3:5" x14ac:dyDescent="0.25">
      <c r="C1510" s="169"/>
      <c r="D1510" s="169"/>
      <c r="E1510" s="15"/>
    </row>
    <row r="1511" spans="3:5" x14ac:dyDescent="0.25">
      <c r="C1511" s="169"/>
      <c r="D1511" s="169"/>
      <c r="E1511" s="15"/>
    </row>
    <row r="1512" spans="3:5" x14ac:dyDescent="0.25">
      <c r="C1512" s="169"/>
      <c r="D1512" s="169"/>
      <c r="E1512" s="15"/>
    </row>
    <row r="1513" spans="3:5" x14ac:dyDescent="0.25">
      <c r="C1513" s="169"/>
      <c r="D1513" s="169"/>
      <c r="E1513" s="15"/>
    </row>
    <row r="1514" spans="3:5" x14ac:dyDescent="0.25">
      <c r="C1514" s="169"/>
      <c r="D1514" s="169"/>
      <c r="E1514" s="15"/>
    </row>
    <row r="1515" spans="3:5" x14ac:dyDescent="0.25">
      <c r="C1515" s="169"/>
      <c r="D1515" s="169"/>
      <c r="E1515" s="15"/>
    </row>
    <row r="1516" spans="3:5" x14ac:dyDescent="0.25">
      <c r="C1516" s="169"/>
      <c r="D1516" s="169"/>
      <c r="E1516" s="15"/>
    </row>
    <row r="1517" spans="3:5" x14ac:dyDescent="0.25">
      <c r="C1517" s="169"/>
      <c r="D1517" s="169"/>
      <c r="E1517" s="15"/>
    </row>
    <row r="1518" spans="3:5" x14ac:dyDescent="0.25">
      <c r="C1518" s="169"/>
      <c r="D1518" s="169"/>
      <c r="E1518" s="15"/>
    </row>
    <row r="1519" spans="3:5" x14ac:dyDescent="0.25">
      <c r="C1519" s="169"/>
      <c r="D1519" s="169"/>
      <c r="E1519" s="15"/>
    </row>
    <row r="1520" spans="3:5" x14ac:dyDescent="0.25">
      <c r="C1520" s="169"/>
      <c r="D1520" s="169"/>
      <c r="E1520" s="15"/>
    </row>
    <row r="1521" spans="3:5" x14ac:dyDescent="0.25">
      <c r="C1521" s="169"/>
      <c r="D1521" s="169"/>
      <c r="E1521" s="15"/>
    </row>
    <row r="1522" spans="3:5" x14ac:dyDescent="0.25">
      <c r="C1522" s="169"/>
      <c r="D1522" s="169"/>
      <c r="E1522" s="15"/>
    </row>
    <row r="1523" spans="3:5" x14ac:dyDescent="0.25">
      <c r="C1523" s="169"/>
      <c r="D1523" s="169"/>
      <c r="E1523" s="15"/>
    </row>
    <row r="1524" spans="3:5" x14ac:dyDescent="0.25">
      <c r="C1524" s="169"/>
      <c r="D1524" s="169"/>
      <c r="E1524" s="15"/>
    </row>
    <row r="1525" spans="3:5" x14ac:dyDescent="0.25">
      <c r="C1525" s="169"/>
      <c r="D1525" s="169"/>
      <c r="E1525" s="15"/>
    </row>
    <row r="1526" spans="3:5" x14ac:dyDescent="0.25">
      <c r="C1526" s="169"/>
      <c r="D1526" s="169"/>
      <c r="E1526" s="15"/>
    </row>
    <row r="1527" spans="3:5" x14ac:dyDescent="0.25">
      <c r="C1527" s="169"/>
      <c r="D1527" s="169"/>
      <c r="E1527" s="15"/>
    </row>
    <row r="1528" spans="3:5" x14ac:dyDescent="0.25">
      <c r="C1528" s="169"/>
      <c r="D1528" s="169"/>
      <c r="E1528" s="15"/>
    </row>
    <row r="1529" spans="3:5" x14ac:dyDescent="0.25">
      <c r="C1529" s="169"/>
      <c r="D1529" s="169"/>
      <c r="E1529" s="15"/>
    </row>
    <row r="1530" spans="3:5" x14ac:dyDescent="0.25">
      <c r="C1530" s="169"/>
      <c r="D1530" s="169"/>
      <c r="E1530" s="15"/>
    </row>
    <row r="1531" spans="3:5" x14ac:dyDescent="0.25">
      <c r="C1531" s="169"/>
      <c r="D1531" s="169"/>
      <c r="E1531" s="15"/>
    </row>
    <row r="1532" spans="3:5" x14ac:dyDescent="0.25">
      <c r="C1532" s="169"/>
      <c r="D1532" s="169"/>
      <c r="E1532" s="15"/>
    </row>
    <row r="1533" spans="3:5" x14ac:dyDescent="0.25">
      <c r="C1533" s="169"/>
      <c r="D1533" s="169"/>
      <c r="E1533" s="15"/>
    </row>
    <row r="1534" spans="3:5" x14ac:dyDescent="0.25">
      <c r="C1534" s="169"/>
      <c r="D1534" s="169"/>
      <c r="E1534" s="15"/>
    </row>
    <row r="1535" spans="3:5" x14ac:dyDescent="0.25">
      <c r="C1535" s="169"/>
      <c r="D1535" s="169"/>
      <c r="E1535" s="15"/>
    </row>
    <row r="1536" spans="3:5" x14ac:dyDescent="0.25">
      <c r="C1536" s="169"/>
      <c r="D1536" s="169"/>
      <c r="E1536" s="15"/>
    </row>
    <row r="1537" spans="3:5" x14ac:dyDescent="0.25">
      <c r="C1537" s="169"/>
      <c r="D1537" s="169"/>
      <c r="E1537" s="15"/>
    </row>
    <row r="1538" spans="3:5" x14ac:dyDescent="0.25">
      <c r="C1538" s="169"/>
      <c r="D1538" s="169"/>
      <c r="E1538" s="15"/>
    </row>
    <row r="1539" spans="3:5" x14ac:dyDescent="0.25">
      <c r="C1539" s="169"/>
      <c r="D1539" s="169"/>
      <c r="E1539" s="15"/>
    </row>
    <row r="1540" spans="3:5" x14ac:dyDescent="0.25">
      <c r="C1540" s="169"/>
      <c r="D1540" s="169"/>
      <c r="E1540" s="15"/>
    </row>
    <row r="1541" spans="3:5" x14ac:dyDescent="0.25">
      <c r="C1541" s="169"/>
      <c r="D1541" s="169"/>
      <c r="E1541" s="15"/>
    </row>
    <row r="1542" spans="3:5" x14ac:dyDescent="0.25">
      <c r="C1542" s="169"/>
      <c r="D1542" s="169"/>
      <c r="E1542" s="15"/>
    </row>
    <row r="1543" spans="3:5" x14ac:dyDescent="0.25">
      <c r="C1543" s="169"/>
      <c r="D1543" s="169"/>
      <c r="E1543" s="15"/>
    </row>
    <row r="1544" spans="3:5" x14ac:dyDescent="0.25">
      <c r="C1544" s="169"/>
      <c r="D1544" s="169"/>
      <c r="E1544" s="15"/>
    </row>
    <row r="1545" spans="3:5" x14ac:dyDescent="0.25">
      <c r="C1545" s="169"/>
      <c r="D1545" s="169"/>
      <c r="E1545" s="15"/>
    </row>
    <row r="1546" spans="3:5" x14ac:dyDescent="0.25">
      <c r="C1546" s="169"/>
      <c r="D1546" s="169"/>
      <c r="E1546" s="15"/>
    </row>
    <row r="1547" spans="3:5" x14ac:dyDescent="0.25">
      <c r="C1547" s="169"/>
      <c r="D1547" s="169"/>
      <c r="E1547" s="15"/>
    </row>
    <row r="1548" spans="3:5" x14ac:dyDescent="0.25">
      <c r="C1548" s="169"/>
      <c r="D1548" s="169"/>
      <c r="E1548" s="15"/>
    </row>
    <row r="1549" spans="3:5" x14ac:dyDescent="0.25">
      <c r="C1549" s="169"/>
      <c r="D1549" s="169"/>
      <c r="E1549" s="15"/>
    </row>
    <row r="1550" spans="3:5" x14ac:dyDescent="0.25">
      <c r="C1550" s="169"/>
      <c r="D1550" s="169"/>
      <c r="E1550" s="15"/>
    </row>
    <row r="1551" spans="3:5" x14ac:dyDescent="0.25">
      <c r="C1551" s="169"/>
      <c r="D1551" s="169"/>
      <c r="E1551" s="15"/>
    </row>
    <row r="1552" spans="3:5" x14ac:dyDescent="0.25">
      <c r="C1552" s="169"/>
      <c r="D1552" s="169"/>
      <c r="E1552" s="15"/>
    </row>
    <row r="1553" spans="3:5" x14ac:dyDescent="0.25">
      <c r="C1553" s="169"/>
      <c r="D1553" s="169"/>
      <c r="E1553" s="15"/>
    </row>
    <row r="1554" spans="3:5" x14ac:dyDescent="0.25">
      <c r="C1554" s="169"/>
      <c r="D1554" s="169"/>
      <c r="E1554" s="15"/>
    </row>
    <row r="1555" spans="3:5" x14ac:dyDescent="0.25">
      <c r="C1555" s="169"/>
      <c r="D1555" s="169"/>
      <c r="E1555" s="15"/>
    </row>
    <row r="1556" spans="3:5" x14ac:dyDescent="0.25">
      <c r="C1556" s="169"/>
      <c r="D1556" s="169"/>
      <c r="E1556" s="15"/>
    </row>
    <row r="1557" spans="3:5" x14ac:dyDescent="0.25">
      <c r="C1557" s="169"/>
      <c r="D1557" s="169"/>
      <c r="E1557" s="15"/>
    </row>
    <row r="1558" spans="3:5" x14ac:dyDescent="0.25">
      <c r="C1558" s="169"/>
      <c r="D1558" s="169"/>
      <c r="E1558" s="15"/>
    </row>
    <row r="1559" spans="3:5" x14ac:dyDescent="0.25">
      <c r="C1559" s="169"/>
      <c r="D1559" s="169"/>
      <c r="E1559" s="15"/>
    </row>
    <row r="1560" spans="3:5" x14ac:dyDescent="0.25">
      <c r="C1560" s="169"/>
      <c r="D1560" s="169"/>
      <c r="E1560" s="15"/>
    </row>
    <row r="1561" spans="3:5" x14ac:dyDescent="0.25">
      <c r="C1561" s="169"/>
      <c r="D1561" s="169"/>
      <c r="E1561" s="15"/>
    </row>
    <row r="1562" spans="3:5" x14ac:dyDescent="0.25">
      <c r="C1562" s="169"/>
      <c r="D1562" s="169"/>
      <c r="E1562" s="15"/>
    </row>
    <row r="1563" spans="3:5" x14ac:dyDescent="0.25">
      <c r="C1563" s="169"/>
      <c r="D1563" s="169"/>
      <c r="E1563" s="15"/>
    </row>
    <row r="1564" spans="3:5" x14ac:dyDescent="0.25">
      <c r="C1564" s="169"/>
      <c r="D1564" s="169"/>
      <c r="E1564" s="15"/>
    </row>
    <row r="1565" spans="3:5" x14ac:dyDescent="0.25">
      <c r="C1565" s="169"/>
      <c r="D1565" s="169"/>
      <c r="E1565" s="15"/>
    </row>
    <row r="1566" spans="3:5" x14ac:dyDescent="0.25">
      <c r="C1566" s="169"/>
      <c r="D1566" s="169"/>
      <c r="E1566" s="15"/>
    </row>
    <row r="1567" spans="3:5" x14ac:dyDescent="0.25">
      <c r="C1567" s="169"/>
      <c r="D1567" s="169"/>
      <c r="E1567" s="15"/>
    </row>
    <row r="1568" spans="3:5" x14ac:dyDescent="0.25">
      <c r="C1568" s="169"/>
      <c r="D1568" s="169"/>
      <c r="E1568" s="15"/>
    </row>
    <row r="1569" spans="3:5" x14ac:dyDescent="0.25">
      <c r="C1569" s="169"/>
      <c r="D1569" s="169"/>
      <c r="E1569" s="15"/>
    </row>
    <row r="1570" spans="3:5" x14ac:dyDescent="0.25">
      <c r="C1570" s="169"/>
      <c r="D1570" s="169"/>
      <c r="E1570" s="15"/>
    </row>
    <row r="1571" spans="3:5" x14ac:dyDescent="0.25">
      <c r="C1571" s="169"/>
      <c r="D1571" s="169"/>
      <c r="E1571" s="15"/>
    </row>
    <row r="1572" spans="3:5" x14ac:dyDescent="0.25">
      <c r="C1572" s="169"/>
      <c r="D1572" s="169"/>
      <c r="E1572" s="15"/>
    </row>
    <row r="1573" spans="3:5" x14ac:dyDescent="0.25">
      <c r="C1573" s="169"/>
      <c r="D1573" s="169"/>
      <c r="E1573" s="15"/>
    </row>
    <row r="1574" spans="3:5" x14ac:dyDescent="0.25">
      <c r="C1574" s="169"/>
      <c r="D1574" s="169"/>
      <c r="E1574" s="15"/>
    </row>
    <row r="1575" spans="3:5" x14ac:dyDescent="0.25">
      <c r="C1575" s="169"/>
      <c r="D1575" s="169"/>
      <c r="E1575" s="15"/>
    </row>
    <row r="1576" spans="3:5" x14ac:dyDescent="0.25">
      <c r="C1576" s="169"/>
      <c r="D1576" s="169"/>
      <c r="E1576" s="15"/>
    </row>
    <row r="1577" spans="3:5" x14ac:dyDescent="0.25">
      <c r="C1577" s="169"/>
      <c r="D1577" s="169"/>
      <c r="E1577" s="15"/>
    </row>
    <row r="1578" spans="3:5" x14ac:dyDescent="0.25">
      <c r="C1578" s="169"/>
      <c r="D1578" s="169"/>
      <c r="E1578" s="15"/>
    </row>
    <row r="1579" spans="3:5" x14ac:dyDescent="0.25">
      <c r="C1579" s="169"/>
      <c r="D1579" s="169"/>
      <c r="E1579" s="15"/>
    </row>
    <row r="1580" spans="3:5" x14ac:dyDescent="0.25">
      <c r="C1580" s="169"/>
      <c r="D1580" s="169"/>
      <c r="E1580" s="15"/>
    </row>
    <row r="1581" spans="3:5" x14ac:dyDescent="0.25">
      <c r="C1581" s="169"/>
      <c r="D1581" s="169"/>
      <c r="E1581" s="15"/>
    </row>
    <row r="1582" spans="3:5" x14ac:dyDescent="0.25">
      <c r="C1582" s="169"/>
      <c r="D1582" s="169"/>
      <c r="E1582" s="15"/>
    </row>
    <row r="1583" spans="3:5" x14ac:dyDescent="0.25">
      <c r="C1583" s="169"/>
      <c r="D1583" s="169"/>
      <c r="E1583" s="15"/>
    </row>
    <row r="1584" spans="3:5" x14ac:dyDescent="0.25">
      <c r="C1584" s="169"/>
      <c r="D1584" s="169"/>
      <c r="E1584" s="15"/>
    </row>
    <row r="1585" spans="3:5" x14ac:dyDescent="0.25">
      <c r="C1585" s="169"/>
      <c r="D1585" s="169"/>
      <c r="E1585" s="15"/>
    </row>
    <row r="1586" spans="3:5" x14ac:dyDescent="0.25">
      <c r="C1586" s="169"/>
      <c r="D1586" s="169"/>
      <c r="E1586" s="15"/>
    </row>
    <row r="1587" spans="3:5" x14ac:dyDescent="0.25">
      <c r="C1587" s="169"/>
      <c r="D1587" s="169"/>
      <c r="E1587" s="15"/>
    </row>
    <row r="1588" spans="3:5" x14ac:dyDescent="0.25">
      <c r="C1588" s="169"/>
      <c r="D1588" s="169"/>
      <c r="E1588" s="15"/>
    </row>
    <row r="1589" spans="3:5" x14ac:dyDescent="0.25">
      <c r="C1589" s="169"/>
      <c r="D1589" s="169"/>
      <c r="E1589" s="15"/>
    </row>
    <row r="1590" spans="3:5" x14ac:dyDescent="0.25">
      <c r="C1590" s="169"/>
      <c r="D1590" s="169"/>
      <c r="E1590" s="15"/>
    </row>
    <row r="1591" spans="3:5" x14ac:dyDescent="0.25">
      <c r="C1591" s="169"/>
      <c r="D1591" s="169"/>
      <c r="E1591" s="15"/>
    </row>
    <row r="1592" spans="3:5" x14ac:dyDescent="0.25">
      <c r="C1592" s="169"/>
      <c r="D1592" s="169"/>
      <c r="E1592" s="15"/>
    </row>
    <row r="1593" spans="3:5" x14ac:dyDescent="0.25">
      <c r="C1593" s="169"/>
      <c r="D1593" s="169"/>
      <c r="E1593" s="15"/>
    </row>
    <row r="1594" spans="3:5" x14ac:dyDescent="0.25">
      <c r="C1594" s="169"/>
      <c r="D1594" s="169"/>
      <c r="E1594" s="15"/>
    </row>
    <row r="1595" spans="3:5" x14ac:dyDescent="0.25">
      <c r="C1595" s="169"/>
      <c r="D1595" s="169"/>
      <c r="E1595" s="15"/>
    </row>
    <row r="1596" spans="3:5" x14ac:dyDescent="0.25">
      <c r="C1596" s="169"/>
      <c r="D1596" s="169"/>
      <c r="E1596" s="15"/>
    </row>
    <row r="1597" spans="3:5" x14ac:dyDescent="0.25">
      <c r="C1597" s="169"/>
      <c r="D1597" s="169"/>
      <c r="E1597" s="15"/>
    </row>
    <row r="1598" spans="3:5" x14ac:dyDescent="0.25">
      <c r="C1598" s="169"/>
      <c r="D1598" s="169"/>
      <c r="E1598" s="15"/>
    </row>
    <row r="1599" spans="3:5" x14ac:dyDescent="0.25">
      <c r="C1599" s="169"/>
      <c r="D1599" s="169"/>
      <c r="E1599" s="15"/>
    </row>
    <row r="1600" spans="3:5" x14ac:dyDescent="0.25">
      <c r="C1600" s="169"/>
      <c r="D1600" s="169"/>
      <c r="E1600" s="15"/>
    </row>
    <row r="1601" spans="3:5" x14ac:dyDescent="0.25">
      <c r="C1601" s="169"/>
      <c r="D1601" s="169"/>
      <c r="E1601" s="15"/>
    </row>
    <row r="1602" spans="3:5" x14ac:dyDescent="0.25">
      <c r="C1602" s="169"/>
      <c r="D1602" s="169"/>
      <c r="E1602" s="15"/>
    </row>
    <row r="1603" spans="3:5" x14ac:dyDescent="0.25">
      <c r="C1603" s="169"/>
      <c r="D1603" s="169"/>
      <c r="E1603" s="15"/>
    </row>
    <row r="1604" spans="3:5" x14ac:dyDescent="0.25">
      <c r="C1604" s="169"/>
      <c r="D1604" s="169"/>
      <c r="E1604" s="15"/>
    </row>
    <row r="1605" spans="3:5" x14ac:dyDescent="0.25">
      <c r="C1605" s="169"/>
      <c r="D1605" s="169"/>
      <c r="E1605" s="15"/>
    </row>
    <row r="1606" spans="3:5" x14ac:dyDescent="0.25">
      <c r="C1606" s="169"/>
      <c r="D1606" s="169"/>
      <c r="E1606" s="15"/>
    </row>
    <row r="1607" spans="3:5" x14ac:dyDescent="0.25">
      <c r="C1607" s="169"/>
      <c r="D1607" s="169"/>
      <c r="E1607" s="15"/>
    </row>
    <row r="1608" spans="3:5" x14ac:dyDescent="0.25">
      <c r="C1608" s="169"/>
      <c r="D1608" s="169"/>
      <c r="E1608" s="15"/>
    </row>
    <row r="1609" spans="3:5" x14ac:dyDescent="0.25">
      <c r="C1609" s="169"/>
      <c r="D1609" s="169"/>
      <c r="E1609" s="15"/>
    </row>
    <row r="1610" spans="3:5" x14ac:dyDescent="0.25">
      <c r="C1610" s="169"/>
      <c r="D1610" s="169"/>
      <c r="E1610" s="15"/>
    </row>
    <row r="1611" spans="3:5" x14ac:dyDescent="0.25">
      <c r="C1611" s="169"/>
      <c r="D1611" s="169"/>
      <c r="E1611" s="15"/>
    </row>
    <row r="1612" spans="3:5" x14ac:dyDescent="0.25">
      <c r="C1612" s="169"/>
      <c r="D1612" s="169"/>
      <c r="E1612" s="15"/>
    </row>
    <row r="1613" spans="3:5" x14ac:dyDescent="0.25">
      <c r="C1613" s="169"/>
      <c r="D1613" s="169"/>
      <c r="E1613" s="15"/>
    </row>
    <row r="1614" spans="3:5" x14ac:dyDescent="0.25">
      <c r="C1614" s="169"/>
      <c r="D1614" s="169"/>
      <c r="E1614" s="15"/>
    </row>
    <row r="1615" spans="3:5" x14ac:dyDescent="0.25">
      <c r="C1615" s="169"/>
      <c r="D1615" s="169"/>
      <c r="E1615" s="15"/>
    </row>
    <row r="1616" spans="3:5" x14ac:dyDescent="0.25">
      <c r="C1616" s="169"/>
      <c r="D1616" s="169"/>
      <c r="E1616" s="15"/>
    </row>
    <row r="1617" spans="3:5" x14ac:dyDescent="0.25">
      <c r="C1617" s="169"/>
      <c r="D1617" s="169"/>
      <c r="E1617" s="15"/>
    </row>
    <row r="1618" spans="3:5" x14ac:dyDescent="0.25">
      <c r="C1618" s="169"/>
      <c r="D1618" s="169"/>
      <c r="E1618" s="15"/>
    </row>
    <row r="1619" spans="3:5" x14ac:dyDescent="0.25">
      <c r="C1619" s="169"/>
      <c r="D1619" s="169"/>
      <c r="E1619" s="15"/>
    </row>
    <row r="1620" spans="3:5" x14ac:dyDescent="0.25">
      <c r="C1620" s="169"/>
      <c r="D1620" s="169"/>
      <c r="E1620" s="15"/>
    </row>
    <row r="1621" spans="3:5" x14ac:dyDescent="0.25">
      <c r="C1621" s="169"/>
      <c r="D1621" s="169"/>
      <c r="E1621" s="15"/>
    </row>
    <row r="1622" spans="3:5" x14ac:dyDescent="0.25">
      <c r="C1622" s="169"/>
      <c r="D1622" s="169"/>
      <c r="E1622" s="15"/>
    </row>
    <row r="1623" spans="3:5" x14ac:dyDescent="0.25">
      <c r="C1623" s="169"/>
      <c r="D1623" s="169"/>
      <c r="E1623" s="15"/>
    </row>
    <row r="1624" spans="3:5" x14ac:dyDescent="0.25">
      <c r="C1624" s="169"/>
      <c r="D1624" s="169"/>
      <c r="E1624" s="15"/>
    </row>
    <row r="1625" spans="3:5" x14ac:dyDescent="0.25">
      <c r="C1625" s="169"/>
      <c r="D1625" s="169"/>
      <c r="E1625" s="15"/>
    </row>
    <row r="1626" spans="3:5" x14ac:dyDescent="0.25">
      <c r="C1626" s="169"/>
      <c r="D1626" s="169"/>
      <c r="E1626" s="15"/>
    </row>
    <row r="1627" spans="3:5" x14ac:dyDescent="0.25">
      <c r="C1627" s="169"/>
      <c r="D1627" s="169"/>
      <c r="E1627" s="15"/>
    </row>
    <row r="1628" spans="3:5" x14ac:dyDescent="0.25">
      <c r="C1628" s="169"/>
      <c r="D1628" s="169"/>
      <c r="E1628" s="15"/>
    </row>
    <row r="1629" spans="3:5" x14ac:dyDescent="0.25">
      <c r="C1629" s="169"/>
      <c r="D1629" s="169"/>
      <c r="E1629" s="15"/>
    </row>
    <row r="1630" spans="3:5" x14ac:dyDescent="0.25">
      <c r="C1630" s="169"/>
      <c r="D1630" s="169"/>
      <c r="E1630" s="15"/>
    </row>
    <row r="1631" spans="3:5" x14ac:dyDescent="0.25">
      <c r="C1631" s="169"/>
      <c r="D1631" s="169"/>
      <c r="E1631" s="15"/>
    </row>
    <row r="1632" spans="3:5" x14ac:dyDescent="0.25">
      <c r="C1632" s="169"/>
      <c r="D1632" s="169"/>
      <c r="E1632" s="15"/>
    </row>
    <row r="1633" spans="3:5" x14ac:dyDescent="0.25">
      <c r="C1633" s="169"/>
      <c r="D1633" s="169"/>
      <c r="E1633" s="15"/>
    </row>
    <row r="1634" spans="3:5" x14ac:dyDescent="0.25">
      <c r="C1634" s="169"/>
      <c r="D1634" s="169"/>
      <c r="E1634" s="15"/>
    </row>
    <row r="1635" spans="3:5" x14ac:dyDescent="0.25">
      <c r="C1635" s="169"/>
      <c r="D1635" s="169"/>
      <c r="E1635" s="15"/>
    </row>
    <row r="1636" spans="3:5" x14ac:dyDescent="0.25">
      <c r="C1636" s="169"/>
      <c r="D1636" s="169"/>
      <c r="E1636" s="15"/>
    </row>
    <row r="1637" spans="3:5" x14ac:dyDescent="0.25">
      <c r="C1637" s="169"/>
      <c r="D1637" s="169"/>
      <c r="E1637" s="15"/>
    </row>
    <row r="1638" spans="3:5" x14ac:dyDescent="0.25">
      <c r="C1638" s="169"/>
      <c r="D1638" s="169"/>
      <c r="E1638" s="15"/>
    </row>
    <row r="1639" spans="3:5" x14ac:dyDescent="0.25">
      <c r="C1639" s="169"/>
      <c r="D1639" s="169"/>
      <c r="E1639" s="15"/>
    </row>
    <row r="1640" spans="3:5" x14ac:dyDescent="0.25">
      <c r="C1640" s="169"/>
      <c r="D1640" s="169"/>
      <c r="E1640" s="15"/>
    </row>
    <row r="1641" spans="3:5" x14ac:dyDescent="0.25">
      <c r="C1641" s="169"/>
      <c r="D1641" s="169"/>
      <c r="E1641" s="15"/>
    </row>
    <row r="1642" spans="3:5" x14ac:dyDescent="0.25">
      <c r="C1642" s="169"/>
      <c r="D1642" s="169"/>
      <c r="E1642" s="15"/>
    </row>
    <row r="1643" spans="3:5" x14ac:dyDescent="0.25">
      <c r="C1643" s="169"/>
      <c r="D1643" s="169"/>
      <c r="E1643" s="15"/>
    </row>
    <row r="1644" spans="3:5" x14ac:dyDescent="0.25">
      <c r="C1644" s="169"/>
      <c r="D1644" s="169"/>
      <c r="E1644" s="15"/>
    </row>
    <row r="1645" spans="3:5" x14ac:dyDescent="0.25">
      <c r="C1645" s="169"/>
      <c r="D1645" s="169"/>
      <c r="E1645" s="15"/>
    </row>
    <row r="1646" spans="3:5" x14ac:dyDescent="0.25">
      <c r="C1646" s="169"/>
      <c r="D1646" s="169"/>
      <c r="E1646" s="15"/>
    </row>
    <row r="1647" spans="3:5" x14ac:dyDescent="0.25">
      <c r="C1647" s="169"/>
      <c r="D1647" s="169"/>
      <c r="E1647" s="15"/>
    </row>
    <row r="1648" spans="3:5" x14ac:dyDescent="0.25">
      <c r="C1648" s="169"/>
      <c r="D1648" s="169"/>
      <c r="E1648" s="15"/>
    </row>
    <row r="1649" spans="3:5" x14ac:dyDescent="0.25">
      <c r="C1649" s="169"/>
      <c r="D1649" s="169"/>
      <c r="E1649" s="15"/>
    </row>
    <row r="1650" spans="3:5" x14ac:dyDescent="0.25">
      <c r="C1650" s="169"/>
      <c r="D1650" s="169"/>
      <c r="E1650" s="15"/>
    </row>
    <row r="1651" spans="3:5" x14ac:dyDescent="0.25">
      <c r="C1651" s="169"/>
      <c r="D1651" s="169"/>
      <c r="E1651" s="15"/>
    </row>
    <row r="1652" spans="3:5" x14ac:dyDescent="0.25">
      <c r="C1652" s="169"/>
      <c r="D1652" s="169"/>
      <c r="E1652" s="15"/>
    </row>
    <row r="1653" spans="3:5" x14ac:dyDescent="0.25">
      <c r="C1653" s="169"/>
      <c r="D1653" s="169"/>
      <c r="E1653" s="15"/>
    </row>
    <row r="1654" spans="3:5" x14ac:dyDescent="0.25">
      <c r="C1654" s="169"/>
      <c r="D1654" s="169"/>
      <c r="E1654" s="15"/>
    </row>
    <row r="1655" spans="3:5" x14ac:dyDescent="0.25">
      <c r="C1655" s="169"/>
      <c r="D1655" s="169"/>
      <c r="E1655" s="15"/>
    </row>
    <row r="1656" spans="3:5" x14ac:dyDescent="0.25">
      <c r="C1656" s="169"/>
      <c r="D1656" s="169"/>
      <c r="E1656" s="15"/>
    </row>
    <row r="1657" spans="3:5" x14ac:dyDescent="0.25">
      <c r="C1657" s="169"/>
      <c r="D1657" s="169"/>
      <c r="E1657" s="15"/>
    </row>
    <row r="1658" spans="3:5" x14ac:dyDescent="0.25">
      <c r="C1658" s="169"/>
      <c r="D1658" s="169"/>
      <c r="E1658" s="15"/>
    </row>
    <row r="1659" spans="3:5" x14ac:dyDescent="0.25">
      <c r="C1659" s="169"/>
      <c r="D1659" s="169"/>
      <c r="E1659" s="15"/>
    </row>
    <row r="1660" spans="3:5" x14ac:dyDescent="0.25">
      <c r="C1660" s="169"/>
      <c r="D1660" s="169"/>
      <c r="E1660" s="15"/>
    </row>
    <row r="1661" spans="3:5" x14ac:dyDescent="0.25">
      <c r="C1661" s="169"/>
      <c r="D1661" s="169"/>
      <c r="E1661" s="15"/>
    </row>
    <row r="1662" spans="3:5" x14ac:dyDescent="0.25">
      <c r="C1662" s="169"/>
      <c r="D1662" s="169"/>
      <c r="E1662" s="15"/>
    </row>
    <row r="1663" spans="3:5" x14ac:dyDescent="0.25">
      <c r="C1663" s="169"/>
      <c r="D1663" s="169"/>
      <c r="E1663" s="15"/>
    </row>
    <row r="1664" spans="3:5" x14ac:dyDescent="0.25">
      <c r="C1664" s="169"/>
      <c r="D1664" s="169"/>
      <c r="E1664" s="15"/>
    </row>
    <row r="1665" spans="3:5" x14ac:dyDescent="0.25">
      <c r="C1665" s="169"/>
      <c r="D1665" s="169"/>
      <c r="E1665" s="15"/>
    </row>
    <row r="1666" spans="3:5" x14ac:dyDescent="0.25">
      <c r="C1666" s="169"/>
      <c r="D1666" s="169"/>
      <c r="E1666" s="15"/>
    </row>
    <row r="1667" spans="3:5" x14ac:dyDescent="0.25">
      <c r="C1667" s="169"/>
      <c r="D1667" s="169"/>
      <c r="E1667" s="15"/>
    </row>
    <row r="1668" spans="3:5" x14ac:dyDescent="0.25">
      <c r="C1668" s="169"/>
      <c r="D1668" s="169"/>
      <c r="E1668" s="15"/>
    </row>
    <row r="1669" spans="3:5" x14ac:dyDescent="0.25">
      <c r="C1669" s="169"/>
      <c r="D1669" s="169"/>
      <c r="E1669" s="15"/>
    </row>
    <row r="1670" spans="3:5" x14ac:dyDescent="0.25">
      <c r="C1670" s="169"/>
      <c r="D1670" s="169"/>
      <c r="E1670" s="15"/>
    </row>
    <row r="1671" spans="3:5" x14ac:dyDescent="0.25">
      <c r="C1671" s="169"/>
      <c r="D1671" s="169"/>
      <c r="E1671" s="15"/>
    </row>
    <row r="1672" spans="3:5" x14ac:dyDescent="0.25">
      <c r="C1672" s="169"/>
      <c r="D1672" s="169"/>
      <c r="E1672" s="15"/>
    </row>
    <row r="1673" spans="3:5" x14ac:dyDescent="0.25">
      <c r="C1673" s="169"/>
      <c r="D1673" s="169"/>
      <c r="E1673" s="15"/>
    </row>
    <row r="1674" spans="3:5" x14ac:dyDescent="0.25">
      <c r="C1674" s="169"/>
      <c r="D1674" s="169"/>
      <c r="E1674" s="15"/>
    </row>
    <row r="1675" spans="3:5" x14ac:dyDescent="0.25">
      <c r="C1675" s="169"/>
      <c r="D1675" s="169"/>
      <c r="E1675" s="15"/>
    </row>
    <row r="1676" spans="3:5" x14ac:dyDescent="0.25">
      <c r="C1676" s="169"/>
      <c r="D1676" s="169"/>
      <c r="E1676" s="15"/>
    </row>
    <row r="1677" spans="3:5" x14ac:dyDescent="0.25">
      <c r="C1677" s="169"/>
      <c r="D1677" s="169"/>
      <c r="E1677" s="15"/>
    </row>
    <row r="1678" spans="3:5" x14ac:dyDescent="0.25">
      <c r="C1678" s="169"/>
      <c r="D1678" s="169"/>
      <c r="E1678" s="15"/>
    </row>
    <row r="1679" spans="3:5" x14ac:dyDescent="0.25">
      <c r="C1679" s="169"/>
      <c r="D1679" s="169"/>
      <c r="E1679" s="15"/>
    </row>
    <row r="1680" spans="3:5" x14ac:dyDescent="0.25">
      <c r="C1680" s="169"/>
      <c r="D1680" s="169"/>
      <c r="E1680" s="15"/>
    </row>
    <row r="1681" spans="3:5" x14ac:dyDescent="0.25">
      <c r="C1681" s="169"/>
      <c r="D1681" s="169"/>
      <c r="E1681" s="15"/>
    </row>
    <row r="1682" spans="3:5" x14ac:dyDescent="0.25">
      <c r="C1682" s="169"/>
      <c r="D1682" s="169"/>
      <c r="E1682" s="15"/>
    </row>
    <row r="1683" spans="3:5" x14ac:dyDescent="0.25">
      <c r="C1683" s="169"/>
      <c r="D1683" s="169"/>
      <c r="E1683" s="15"/>
    </row>
    <row r="1684" spans="3:5" x14ac:dyDescent="0.25">
      <c r="C1684" s="169"/>
      <c r="D1684" s="169"/>
      <c r="E1684" s="15"/>
    </row>
    <row r="1685" spans="3:5" x14ac:dyDescent="0.25">
      <c r="C1685" s="169"/>
      <c r="D1685" s="169"/>
      <c r="E1685" s="15"/>
    </row>
    <row r="1686" spans="3:5" x14ac:dyDescent="0.25">
      <c r="C1686" s="169"/>
      <c r="D1686" s="169"/>
      <c r="E1686" s="15"/>
    </row>
    <row r="1687" spans="3:5" x14ac:dyDescent="0.25">
      <c r="C1687" s="169"/>
      <c r="D1687" s="169"/>
      <c r="E1687" s="15"/>
    </row>
    <row r="1688" spans="3:5" x14ac:dyDescent="0.25">
      <c r="C1688" s="169"/>
      <c r="D1688" s="169"/>
      <c r="E1688" s="15"/>
    </row>
    <row r="1689" spans="3:5" x14ac:dyDescent="0.25">
      <c r="C1689" s="169"/>
      <c r="D1689" s="169"/>
      <c r="E1689" s="15"/>
    </row>
    <row r="1690" spans="3:5" x14ac:dyDescent="0.25">
      <c r="C1690" s="169"/>
      <c r="D1690" s="169"/>
      <c r="E1690" s="15"/>
    </row>
    <row r="1691" spans="3:5" x14ac:dyDescent="0.25">
      <c r="C1691" s="169"/>
      <c r="D1691" s="169"/>
      <c r="E1691" s="15"/>
    </row>
    <row r="1692" spans="3:5" x14ac:dyDescent="0.25">
      <c r="C1692" s="169"/>
      <c r="D1692" s="169"/>
      <c r="E1692" s="15"/>
    </row>
    <row r="1693" spans="3:5" x14ac:dyDescent="0.25">
      <c r="C1693" s="169"/>
      <c r="D1693" s="169"/>
      <c r="E1693" s="15"/>
    </row>
    <row r="1694" spans="3:5" x14ac:dyDescent="0.25">
      <c r="C1694" s="169"/>
      <c r="D1694" s="169"/>
      <c r="E1694" s="15"/>
    </row>
    <row r="1695" spans="3:5" x14ac:dyDescent="0.25">
      <c r="C1695" s="169"/>
      <c r="D1695" s="169"/>
      <c r="E1695" s="15"/>
    </row>
    <row r="1696" spans="3:5" x14ac:dyDescent="0.25">
      <c r="C1696" s="169"/>
      <c r="D1696" s="169"/>
      <c r="E1696" s="15"/>
    </row>
    <row r="1697" spans="3:5" x14ac:dyDescent="0.25">
      <c r="C1697" s="169"/>
      <c r="D1697" s="169"/>
      <c r="E1697" s="15"/>
    </row>
    <row r="1698" spans="3:5" x14ac:dyDescent="0.25">
      <c r="C1698" s="169"/>
      <c r="D1698" s="169"/>
      <c r="E1698" s="15"/>
    </row>
    <row r="1699" spans="3:5" x14ac:dyDescent="0.25">
      <c r="C1699" s="169"/>
      <c r="D1699" s="169"/>
      <c r="E1699" s="15"/>
    </row>
    <row r="1700" spans="3:5" x14ac:dyDescent="0.25">
      <c r="C1700" s="169"/>
      <c r="D1700" s="169"/>
      <c r="E1700" s="15"/>
    </row>
    <row r="1701" spans="3:5" x14ac:dyDescent="0.25">
      <c r="C1701" s="169"/>
      <c r="D1701" s="169"/>
      <c r="E1701" s="15"/>
    </row>
    <row r="1702" spans="3:5" x14ac:dyDescent="0.25">
      <c r="C1702" s="169"/>
      <c r="D1702" s="169"/>
      <c r="E1702" s="15"/>
    </row>
    <row r="1703" spans="3:5" x14ac:dyDescent="0.25">
      <c r="C1703" s="169"/>
      <c r="D1703" s="169"/>
      <c r="E1703" s="15"/>
    </row>
    <row r="1704" spans="3:5" x14ac:dyDescent="0.25">
      <c r="C1704" s="169"/>
      <c r="D1704" s="169"/>
      <c r="E1704" s="15"/>
    </row>
    <row r="1705" spans="3:5" x14ac:dyDescent="0.25">
      <c r="C1705" s="169"/>
      <c r="D1705" s="169"/>
      <c r="E1705" s="15"/>
    </row>
    <row r="1706" spans="3:5" x14ac:dyDescent="0.25">
      <c r="C1706" s="169"/>
      <c r="D1706" s="169"/>
      <c r="E1706" s="15"/>
    </row>
    <row r="1707" spans="3:5" x14ac:dyDescent="0.25">
      <c r="C1707" s="169"/>
      <c r="D1707" s="169"/>
      <c r="E1707" s="15"/>
    </row>
    <row r="1708" spans="3:5" x14ac:dyDescent="0.25">
      <c r="C1708" s="169"/>
      <c r="D1708" s="169"/>
      <c r="E1708" s="15"/>
    </row>
    <row r="1709" spans="3:5" x14ac:dyDescent="0.25">
      <c r="C1709" s="169"/>
      <c r="D1709" s="169"/>
      <c r="E1709" s="15"/>
    </row>
    <row r="1710" spans="3:5" x14ac:dyDescent="0.25">
      <c r="C1710" s="169"/>
      <c r="D1710" s="169"/>
      <c r="E1710" s="15"/>
    </row>
    <row r="1711" spans="3:5" x14ac:dyDescent="0.25">
      <c r="C1711" s="169"/>
      <c r="D1711" s="169"/>
      <c r="E1711" s="15"/>
    </row>
    <row r="1712" spans="3:5" x14ac:dyDescent="0.25">
      <c r="C1712" s="169"/>
      <c r="D1712" s="169"/>
      <c r="E1712" s="15"/>
    </row>
    <row r="1713" spans="3:5" x14ac:dyDescent="0.25">
      <c r="C1713" s="169"/>
      <c r="D1713" s="169"/>
      <c r="E1713" s="15"/>
    </row>
    <row r="1714" spans="3:5" x14ac:dyDescent="0.25">
      <c r="C1714" s="169"/>
      <c r="D1714" s="169"/>
      <c r="E1714" s="15"/>
    </row>
    <row r="1715" spans="3:5" x14ac:dyDescent="0.25">
      <c r="C1715" s="169"/>
      <c r="D1715" s="169"/>
      <c r="E1715" s="15"/>
    </row>
    <row r="1716" spans="3:5" x14ac:dyDescent="0.25">
      <c r="C1716" s="169"/>
      <c r="D1716" s="169"/>
      <c r="E1716" s="15"/>
    </row>
    <row r="1717" spans="3:5" x14ac:dyDescent="0.25">
      <c r="C1717" s="169"/>
      <c r="D1717" s="169"/>
      <c r="E1717" s="15"/>
    </row>
    <row r="1718" spans="3:5" x14ac:dyDescent="0.25">
      <c r="C1718" s="169"/>
      <c r="D1718" s="169"/>
      <c r="E1718" s="15"/>
    </row>
    <row r="1719" spans="3:5" x14ac:dyDescent="0.25">
      <c r="C1719" s="169"/>
      <c r="D1719" s="169"/>
      <c r="E1719" s="15"/>
    </row>
    <row r="1720" spans="3:5" x14ac:dyDescent="0.25">
      <c r="C1720" s="169"/>
      <c r="D1720" s="169"/>
      <c r="E1720" s="15"/>
    </row>
    <row r="1721" spans="3:5" x14ac:dyDescent="0.25">
      <c r="C1721" s="169"/>
      <c r="D1721" s="169"/>
      <c r="E1721" s="15"/>
    </row>
    <row r="1722" spans="3:5" x14ac:dyDescent="0.25">
      <c r="C1722" s="169"/>
      <c r="D1722" s="169"/>
      <c r="E1722" s="15"/>
    </row>
    <row r="1723" spans="3:5" x14ac:dyDescent="0.25">
      <c r="C1723" s="169"/>
      <c r="D1723" s="169"/>
      <c r="E1723" s="15"/>
    </row>
    <row r="1724" spans="3:5" x14ac:dyDescent="0.25">
      <c r="C1724" s="169"/>
      <c r="D1724" s="169"/>
      <c r="E1724" s="15"/>
    </row>
    <row r="1725" spans="3:5" x14ac:dyDescent="0.25">
      <c r="C1725" s="169"/>
      <c r="D1725" s="169"/>
      <c r="E1725" s="15"/>
    </row>
    <row r="1726" spans="3:5" x14ac:dyDescent="0.25">
      <c r="C1726" s="169"/>
      <c r="D1726" s="169"/>
      <c r="E1726" s="15"/>
    </row>
    <row r="1727" spans="3:5" x14ac:dyDescent="0.25">
      <c r="C1727" s="169"/>
      <c r="D1727" s="169"/>
      <c r="E1727" s="15"/>
    </row>
    <row r="1728" spans="3:5" x14ac:dyDescent="0.25">
      <c r="C1728" s="169"/>
      <c r="D1728" s="169"/>
      <c r="E1728" s="15"/>
    </row>
    <row r="1729" spans="3:5" x14ac:dyDescent="0.25">
      <c r="C1729" s="169"/>
      <c r="D1729" s="169"/>
      <c r="E1729" s="15"/>
    </row>
    <row r="1730" spans="3:5" x14ac:dyDescent="0.25">
      <c r="C1730" s="169"/>
      <c r="D1730" s="169"/>
      <c r="E1730" s="15"/>
    </row>
    <row r="1731" spans="3:5" x14ac:dyDescent="0.25">
      <c r="C1731" s="169"/>
      <c r="D1731" s="169"/>
      <c r="E1731" s="15"/>
    </row>
    <row r="1732" spans="3:5" x14ac:dyDescent="0.25">
      <c r="C1732" s="169"/>
      <c r="D1732" s="169"/>
      <c r="E1732" s="15"/>
    </row>
    <row r="1733" spans="3:5" x14ac:dyDescent="0.25">
      <c r="C1733" s="169"/>
      <c r="D1733" s="169"/>
      <c r="E1733" s="15"/>
    </row>
    <row r="1734" spans="3:5" x14ac:dyDescent="0.25">
      <c r="C1734" s="169"/>
      <c r="D1734" s="169"/>
      <c r="E1734" s="15"/>
    </row>
    <row r="1735" spans="3:5" x14ac:dyDescent="0.25">
      <c r="C1735" s="169"/>
      <c r="D1735" s="169"/>
      <c r="E1735" s="15"/>
    </row>
    <row r="1736" spans="3:5" x14ac:dyDescent="0.25">
      <c r="C1736" s="169"/>
      <c r="D1736" s="169"/>
      <c r="E1736" s="15"/>
    </row>
    <row r="1737" spans="3:5" x14ac:dyDescent="0.25">
      <c r="C1737" s="169"/>
      <c r="D1737" s="169"/>
      <c r="E1737" s="15"/>
    </row>
    <row r="1738" spans="3:5" x14ac:dyDescent="0.25">
      <c r="C1738" s="169"/>
      <c r="D1738" s="169"/>
      <c r="E1738" s="15"/>
    </row>
    <row r="1739" spans="3:5" x14ac:dyDescent="0.25">
      <c r="C1739" s="169"/>
      <c r="D1739" s="169"/>
      <c r="E1739" s="15"/>
    </row>
    <row r="1740" spans="3:5" x14ac:dyDescent="0.25">
      <c r="C1740" s="169"/>
      <c r="D1740" s="169"/>
      <c r="E1740" s="15"/>
    </row>
    <row r="1741" spans="3:5" x14ac:dyDescent="0.25">
      <c r="C1741" s="169"/>
      <c r="D1741" s="169"/>
      <c r="E1741" s="15"/>
    </row>
    <row r="1742" spans="3:5" x14ac:dyDescent="0.25">
      <c r="C1742" s="169"/>
      <c r="D1742" s="169"/>
      <c r="E1742" s="15"/>
    </row>
    <row r="1743" spans="3:5" x14ac:dyDescent="0.25">
      <c r="C1743" s="169"/>
      <c r="D1743" s="169"/>
      <c r="E1743" s="15"/>
    </row>
    <row r="1744" spans="3:5" x14ac:dyDescent="0.25">
      <c r="C1744" s="169"/>
      <c r="D1744" s="169"/>
      <c r="E1744" s="15"/>
    </row>
    <row r="1745" spans="3:5" x14ac:dyDescent="0.25">
      <c r="C1745" s="169"/>
      <c r="D1745" s="169"/>
      <c r="E1745" s="15"/>
    </row>
    <row r="1746" spans="3:5" x14ac:dyDescent="0.25">
      <c r="C1746" s="169"/>
      <c r="D1746" s="169"/>
      <c r="E1746" s="15"/>
    </row>
    <row r="1747" spans="3:5" x14ac:dyDescent="0.25">
      <c r="C1747" s="169"/>
      <c r="D1747" s="169"/>
      <c r="E1747" s="15"/>
    </row>
    <row r="1748" spans="3:5" x14ac:dyDescent="0.25">
      <c r="C1748" s="169"/>
      <c r="D1748" s="169"/>
      <c r="E1748" s="15"/>
    </row>
    <row r="1749" spans="3:5" x14ac:dyDescent="0.25">
      <c r="C1749" s="169"/>
      <c r="D1749" s="169"/>
      <c r="E1749" s="15"/>
    </row>
    <row r="1750" spans="3:5" x14ac:dyDescent="0.25">
      <c r="C1750" s="169"/>
      <c r="D1750" s="169"/>
      <c r="E1750" s="15"/>
    </row>
    <row r="1751" spans="3:5" x14ac:dyDescent="0.25">
      <c r="C1751" s="169"/>
      <c r="D1751" s="169"/>
      <c r="E1751" s="15"/>
    </row>
    <row r="1752" spans="3:5" x14ac:dyDescent="0.25">
      <c r="C1752" s="169"/>
      <c r="D1752" s="169"/>
      <c r="E1752" s="15"/>
    </row>
    <row r="1753" spans="3:5" x14ac:dyDescent="0.25">
      <c r="C1753" s="169"/>
      <c r="D1753" s="169"/>
      <c r="E1753" s="15"/>
    </row>
    <row r="1754" spans="3:5" x14ac:dyDescent="0.25">
      <c r="C1754" s="169"/>
      <c r="D1754" s="169"/>
      <c r="E1754" s="15"/>
    </row>
    <row r="1755" spans="3:5" x14ac:dyDescent="0.25">
      <c r="C1755" s="169"/>
      <c r="D1755" s="169"/>
      <c r="E1755" s="15"/>
    </row>
    <row r="1756" spans="3:5" x14ac:dyDescent="0.25">
      <c r="C1756" s="169"/>
      <c r="D1756" s="169"/>
      <c r="E1756" s="15"/>
    </row>
    <row r="1757" spans="3:5" x14ac:dyDescent="0.25">
      <c r="C1757" s="169"/>
      <c r="D1757" s="169"/>
      <c r="E1757" s="15"/>
    </row>
    <row r="1758" spans="3:5" x14ac:dyDescent="0.25">
      <c r="C1758" s="169"/>
      <c r="D1758" s="169"/>
      <c r="E1758" s="15"/>
    </row>
    <row r="1759" spans="3:5" x14ac:dyDescent="0.25">
      <c r="C1759" s="169"/>
      <c r="D1759" s="169"/>
      <c r="E1759" s="15"/>
    </row>
    <row r="1760" spans="3:5" x14ac:dyDescent="0.25">
      <c r="C1760" s="169"/>
      <c r="D1760" s="169"/>
      <c r="E1760" s="15"/>
    </row>
    <row r="1761" spans="3:5" x14ac:dyDescent="0.25">
      <c r="C1761" s="169"/>
      <c r="D1761" s="169"/>
      <c r="E1761" s="15"/>
    </row>
    <row r="1762" spans="3:5" x14ac:dyDescent="0.25">
      <c r="C1762" s="169"/>
      <c r="D1762" s="169"/>
      <c r="E1762" s="15"/>
    </row>
    <row r="1763" spans="3:5" x14ac:dyDescent="0.25">
      <c r="C1763" s="169"/>
      <c r="D1763" s="169"/>
      <c r="E1763" s="15"/>
    </row>
    <row r="1764" spans="3:5" x14ac:dyDescent="0.25">
      <c r="C1764" s="169"/>
      <c r="D1764" s="169"/>
      <c r="E1764" s="15"/>
    </row>
    <row r="1765" spans="3:5" x14ac:dyDescent="0.25">
      <c r="C1765" s="169"/>
      <c r="D1765" s="169"/>
      <c r="E1765" s="15"/>
    </row>
    <row r="1766" spans="3:5" x14ac:dyDescent="0.25">
      <c r="C1766" s="169"/>
      <c r="D1766" s="169"/>
      <c r="E1766" s="15"/>
    </row>
    <row r="1767" spans="3:5" x14ac:dyDescent="0.25">
      <c r="C1767" s="169"/>
      <c r="D1767" s="169"/>
      <c r="E1767" s="15"/>
    </row>
    <row r="1768" spans="3:5" x14ac:dyDescent="0.25">
      <c r="C1768" s="169"/>
      <c r="D1768" s="169"/>
      <c r="E1768" s="15"/>
    </row>
    <row r="1769" spans="3:5" x14ac:dyDescent="0.25">
      <c r="C1769" s="169"/>
      <c r="D1769" s="169"/>
      <c r="E1769" s="15"/>
    </row>
    <row r="1770" spans="3:5" x14ac:dyDescent="0.25">
      <c r="C1770" s="169"/>
      <c r="D1770" s="169"/>
      <c r="E1770" s="15"/>
    </row>
    <row r="1771" spans="3:5" x14ac:dyDescent="0.25">
      <c r="C1771" s="169"/>
      <c r="D1771" s="169"/>
      <c r="E1771" s="15"/>
    </row>
    <row r="1772" spans="3:5" x14ac:dyDescent="0.25">
      <c r="C1772" s="169"/>
      <c r="D1772" s="169"/>
      <c r="E1772" s="15"/>
    </row>
    <row r="1773" spans="3:5" x14ac:dyDescent="0.25">
      <c r="C1773" s="169"/>
      <c r="D1773" s="169"/>
      <c r="E1773" s="15"/>
    </row>
    <row r="1774" spans="3:5" x14ac:dyDescent="0.25">
      <c r="C1774" s="169"/>
      <c r="D1774" s="169"/>
      <c r="E1774" s="15"/>
    </row>
    <row r="1775" spans="3:5" x14ac:dyDescent="0.25">
      <c r="C1775" s="169"/>
      <c r="D1775" s="169"/>
      <c r="E1775" s="15"/>
    </row>
    <row r="1776" spans="3:5" x14ac:dyDescent="0.25">
      <c r="C1776" s="169"/>
      <c r="D1776" s="169"/>
      <c r="E1776" s="15"/>
    </row>
    <row r="1777" spans="3:5" x14ac:dyDescent="0.25">
      <c r="C1777" s="169"/>
      <c r="D1777" s="169"/>
      <c r="E1777" s="15"/>
    </row>
    <row r="1778" spans="3:5" x14ac:dyDescent="0.25">
      <c r="C1778" s="169"/>
      <c r="D1778" s="169"/>
      <c r="E1778" s="15"/>
    </row>
    <row r="1779" spans="3:5" x14ac:dyDescent="0.25">
      <c r="C1779" s="169"/>
      <c r="D1779" s="169"/>
      <c r="E1779" s="15"/>
    </row>
    <row r="1780" spans="3:5" x14ac:dyDescent="0.25">
      <c r="C1780" s="169"/>
      <c r="D1780" s="169"/>
      <c r="E1780" s="15"/>
    </row>
    <row r="1781" spans="3:5" x14ac:dyDescent="0.25">
      <c r="C1781" s="169"/>
      <c r="D1781" s="169"/>
      <c r="E1781" s="15"/>
    </row>
    <row r="1782" spans="3:5" x14ac:dyDescent="0.25">
      <c r="C1782" s="169"/>
      <c r="D1782" s="169"/>
      <c r="E1782" s="15"/>
    </row>
    <row r="1783" spans="3:5" x14ac:dyDescent="0.25">
      <c r="C1783" s="169"/>
      <c r="D1783" s="169"/>
      <c r="E1783" s="15"/>
    </row>
    <row r="1784" spans="3:5" x14ac:dyDescent="0.25">
      <c r="C1784" s="169"/>
      <c r="D1784" s="169"/>
      <c r="E1784" s="15"/>
    </row>
    <row r="1785" spans="3:5" x14ac:dyDescent="0.25">
      <c r="C1785" s="169"/>
      <c r="D1785" s="169"/>
      <c r="E1785" s="15"/>
    </row>
    <row r="1786" spans="3:5" x14ac:dyDescent="0.25">
      <c r="C1786" s="169"/>
      <c r="D1786" s="169"/>
      <c r="E1786" s="15"/>
    </row>
    <row r="1787" spans="3:5" x14ac:dyDescent="0.25">
      <c r="C1787" s="169"/>
      <c r="D1787" s="169"/>
      <c r="E1787" s="15"/>
    </row>
    <row r="1788" spans="3:5" x14ac:dyDescent="0.25">
      <c r="C1788" s="169"/>
      <c r="D1788" s="169"/>
      <c r="E1788" s="15"/>
    </row>
    <row r="1789" spans="3:5" x14ac:dyDescent="0.25">
      <c r="C1789" s="169"/>
      <c r="D1789" s="169"/>
      <c r="E1789" s="15"/>
    </row>
    <row r="1790" spans="3:5" x14ac:dyDescent="0.25">
      <c r="C1790" s="169"/>
      <c r="D1790" s="169"/>
      <c r="E1790" s="15"/>
    </row>
    <row r="1791" spans="3:5" x14ac:dyDescent="0.25">
      <c r="C1791" s="169"/>
      <c r="D1791" s="169"/>
      <c r="E1791" s="15"/>
    </row>
    <row r="1792" spans="3:5" x14ac:dyDescent="0.25">
      <c r="C1792" s="169"/>
      <c r="D1792" s="169"/>
      <c r="E1792" s="15"/>
    </row>
    <row r="1793" spans="3:5" x14ac:dyDescent="0.25">
      <c r="C1793" s="169"/>
      <c r="D1793" s="169"/>
      <c r="E1793" s="15"/>
    </row>
    <row r="1794" spans="3:5" x14ac:dyDescent="0.25">
      <c r="C1794" s="169"/>
      <c r="D1794" s="169"/>
      <c r="E1794" s="15"/>
    </row>
    <row r="1795" spans="3:5" x14ac:dyDescent="0.25">
      <c r="C1795" s="169"/>
      <c r="D1795" s="169"/>
      <c r="E1795" s="15"/>
    </row>
    <row r="1796" spans="3:5" x14ac:dyDescent="0.25">
      <c r="C1796" s="169"/>
      <c r="D1796" s="169"/>
      <c r="E1796" s="15"/>
    </row>
    <row r="1797" spans="3:5" x14ac:dyDescent="0.25">
      <c r="C1797" s="169"/>
      <c r="D1797" s="169"/>
      <c r="E1797" s="15"/>
    </row>
    <row r="1798" spans="3:5" x14ac:dyDescent="0.25">
      <c r="C1798" s="169"/>
      <c r="D1798" s="169"/>
      <c r="E1798" s="15"/>
    </row>
    <row r="1799" spans="3:5" x14ac:dyDescent="0.25">
      <c r="C1799" s="169"/>
      <c r="D1799" s="169"/>
      <c r="E1799" s="15"/>
    </row>
    <row r="1800" spans="3:5" x14ac:dyDescent="0.25">
      <c r="C1800" s="169"/>
      <c r="D1800" s="169"/>
      <c r="E1800" s="15"/>
    </row>
    <row r="1801" spans="3:5" x14ac:dyDescent="0.25">
      <c r="C1801" s="169"/>
      <c r="D1801" s="169"/>
      <c r="E1801" s="15"/>
    </row>
    <row r="1802" spans="3:5" x14ac:dyDescent="0.25">
      <c r="C1802" s="169"/>
      <c r="D1802" s="169"/>
      <c r="E1802" s="15"/>
    </row>
    <row r="1803" spans="3:5" x14ac:dyDescent="0.25">
      <c r="C1803" s="169"/>
      <c r="D1803" s="169"/>
      <c r="E1803" s="15"/>
    </row>
    <row r="1804" spans="3:5" x14ac:dyDescent="0.25">
      <c r="C1804" s="169"/>
      <c r="D1804" s="169"/>
      <c r="E1804" s="15"/>
    </row>
    <row r="1805" spans="3:5" x14ac:dyDescent="0.25">
      <c r="C1805" s="169"/>
      <c r="D1805" s="169"/>
      <c r="E1805" s="15"/>
    </row>
    <row r="1806" spans="3:5" x14ac:dyDescent="0.25">
      <c r="C1806" s="169"/>
      <c r="D1806" s="169"/>
      <c r="E1806" s="15"/>
    </row>
    <row r="1807" spans="3:5" x14ac:dyDescent="0.25">
      <c r="C1807" s="169"/>
      <c r="D1807" s="169"/>
      <c r="E1807" s="15"/>
    </row>
    <row r="1808" spans="3:5" x14ac:dyDescent="0.25">
      <c r="C1808" s="169"/>
      <c r="D1808" s="169"/>
      <c r="E1808" s="15"/>
    </row>
    <row r="1809" spans="3:5" x14ac:dyDescent="0.25">
      <c r="C1809" s="169"/>
      <c r="D1809" s="169"/>
      <c r="E1809" s="15"/>
    </row>
    <row r="1810" spans="3:5" x14ac:dyDescent="0.25">
      <c r="C1810" s="169"/>
      <c r="D1810" s="169"/>
      <c r="E1810" s="15"/>
    </row>
    <row r="1811" spans="3:5" x14ac:dyDescent="0.25">
      <c r="C1811" s="169"/>
      <c r="D1811" s="169"/>
      <c r="E1811" s="15"/>
    </row>
    <row r="1812" spans="3:5" x14ac:dyDescent="0.25">
      <c r="C1812" s="169"/>
      <c r="D1812" s="169"/>
      <c r="E1812" s="15"/>
    </row>
    <row r="1813" spans="3:5" x14ac:dyDescent="0.25">
      <c r="C1813" s="169"/>
      <c r="D1813" s="169"/>
      <c r="E1813" s="15"/>
    </row>
    <row r="1814" spans="3:5" x14ac:dyDescent="0.25">
      <c r="C1814" s="169"/>
      <c r="D1814" s="169"/>
      <c r="E1814" s="15"/>
    </row>
    <row r="1815" spans="3:5" x14ac:dyDescent="0.25">
      <c r="C1815" s="169"/>
      <c r="D1815" s="169"/>
      <c r="E1815" s="15"/>
    </row>
    <row r="1816" spans="3:5" x14ac:dyDescent="0.25">
      <c r="C1816" s="169"/>
      <c r="D1816" s="169"/>
      <c r="E1816" s="15"/>
    </row>
    <row r="1817" spans="3:5" x14ac:dyDescent="0.25">
      <c r="C1817" s="169"/>
      <c r="D1817" s="169"/>
      <c r="E1817" s="15"/>
    </row>
    <row r="1818" spans="3:5" x14ac:dyDescent="0.25">
      <c r="C1818" s="169"/>
      <c r="D1818" s="169"/>
      <c r="E1818" s="15"/>
    </row>
    <row r="1819" spans="3:5" x14ac:dyDescent="0.25">
      <c r="C1819" s="169"/>
      <c r="D1819" s="169"/>
      <c r="E1819" s="15"/>
    </row>
    <row r="1820" spans="3:5" x14ac:dyDescent="0.25">
      <c r="C1820" s="169"/>
      <c r="D1820" s="169"/>
      <c r="E1820" s="15"/>
    </row>
    <row r="1821" spans="3:5" x14ac:dyDescent="0.25">
      <c r="C1821" s="169"/>
      <c r="D1821" s="169"/>
      <c r="E1821" s="15"/>
    </row>
    <row r="1822" spans="3:5" x14ac:dyDescent="0.25">
      <c r="C1822" s="169"/>
      <c r="D1822" s="169"/>
      <c r="E1822" s="15"/>
    </row>
    <row r="1823" spans="3:5" x14ac:dyDescent="0.25">
      <c r="C1823" s="169"/>
      <c r="D1823" s="169"/>
      <c r="E1823" s="15"/>
    </row>
    <row r="1824" spans="3:5" x14ac:dyDescent="0.25">
      <c r="C1824" s="169"/>
      <c r="D1824" s="169"/>
      <c r="E1824" s="15"/>
    </row>
    <row r="1825" spans="3:5" x14ac:dyDescent="0.25">
      <c r="C1825" s="169"/>
      <c r="D1825" s="169"/>
      <c r="E1825" s="15"/>
    </row>
    <row r="1826" spans="3:5" x14ac:dyDescent="0.25">
      <c r="C1826" s="169"/>
      <c r="D1826" s="169"/>
      <c r="E1826" s="15"/>
    </row>
    <row r="1827" spans="3:5" x14ac:dyDescent="0.25">
      <c r="C1827" s="169"/>
      <c r="D1827" s="169"/>
      <c r="E1827" s="15"/>
    </row>
    <row r="1828" spans="3:5" x14ac:dyDescent="0.25">
      <c r="C1828" s="169"/>
      <c r="D1828" s="169"/>
      <c r="E1828" s="15"/>
    </row>
    <row r="1829" spans="3:5" x14ac:dyDescent="0.25">
      <c r="C1829" s="169"/>
      <c r="D1829" s="169"/>
      <c r="E1829" s="15"/>
    </row>
    <row r="1830" spans="3:5" x14ac:dyDescent="0.25">
      <c r="C1830" s="169"/>
      <c r="D1830" s="169"/>
      <c r="E1830" s="15"/>
    </row>
    <row r="1831" spans="3:5" x14ac:dyDescent="0.25">
      <c r="C1831" s="169"/>
      <c r="D1831" s="169"/>
      <c r="E1831" s="15"/>
    </row>
    <row r="1832" spans="3:5" x14ac:dyDescent="0.25">
      <c r="C1832" s="169"/>
      <c r="D1832" s="169"/>
      <c r="E1832" s="15"/>
    </row>
    <row r="1833" spans="3:5" x14ac:dyDescent="0.25">
      <c r="C1833" s="169"/>
      <c r="D1833" s="169"/>
      <c r="E1833" s="15"/>
    </row>
    <row r="1834" spans="3:5" x14ac:dyDescent="0.25">
      <c r="C1834" s="169"/>
      <c r="D1834" s="169"/>
      <c r="E1834" s="15"/>
    </row>
    <row r="1835" spans="3:5" x14ac:dyDescent="0.25">
      <c r="C1835" s="169"/>
      <c r="D1835" s="169"/>
      <c r="E1835" s="15"/>
    </row>
    <row r="1836" spans="3:5" x14ac:dyDescent="0.25">
      <c r="C1836" s="169"/>
      <c r="D1836" s="169"/>
      <c r="E1836" s="15"/>
    </row>
    <row r="1837" spans="3:5" x14ac:dyDescent="0.25">
      <c r="C1837" s="169"/>
      <c r="D1837" s="169"/>
      <c r="E1837" s="15"/>
    </row>
    <row r="1838" spans="3:5" x14ac:dyDescent="0.25">
      <c r="C1838" s="169"/>
      <c r="D1838" s="169"/>
      <c r="E1838" s="15"/>
    </row>
    <row r="1839" spans="3:5" x14ac:dyDescent="0.25">
      <c r="C1839" s="169"/>
      <c r="D1839" s="169"/>
      <c r="E1839" s="15"/>
    </row>
    <row r="1840" spans="3:5" x14ac:dyDescent="0.25">
      <c r="C1840" s="169"/>
      <c r="D1840" s="169"/>
      <c r="E1840" s="15"/>
    </row>
    <row r="1841" spans="3:5" x14ac:dyDescent="0.25">
      <c r="C1841" s="169"/>
      <c r="D1841" s="169"/>
      <c r="E1841" s="15"/>
    </row>
    <row r="1842" spans="3:5" x14ac:dyDescent="0.25">
      <c r="C1842" s="169"/>
      <c r="D1842" s="169"/>
      <c r="E1842" s="15"/>
    </row>
    <row r="1843" spans="3:5" x14ac:dyDescent="0.25">
      <c r="C1843" s="169"/>
      <c r="D1843" s="169"/>
      <c r="E1843" s="15"/>
    </row>
    <row r="1844" spans="3:5" x14ac:dyDescent="0.25">
      <c r="C1844" s="169"/>
      <c r="D1844" s="169"/>
      <c r="E1844" s="15"/>
    </row>
    <row r="1845" spans="3:5" x14ac:dyDescent="0.25">
      <c r="C1845" s="169"/>
      <c r="D1845" s="169"/>
      <c r="E1845" s="15"/>
    </row>
    <row r="1846" spans="3:5" x14ac:dyDescent="0.25">
      <c r="C1846" s="169"/>
      <c r="D1846" s="169"/>
      <c r="E1846" s="15"/>
    </row>
    <row r="1847" spans="3:5" x14ac:dyDescent="0.25">
      <c r="C1847" s="169"/>
      <c r="D1847" s="169"/>
      <c r="E1847" s="15"/>
    </row>
    <row r="1848" spans="3:5" x14ac:dyDescent="0.25">
      <c r="C1848" s="169"/>
      <c r="D1848" s="169"/>
      <c r="E1848" s="15"/>
    </row>
    <row r="1849" spans="3:5" x14ac:dyDescent="0.25">
      <c r="C1849" s="169"/>
      <c r="D1849" s="169"/>
      <c r="E1849" s="15"/>
    </row>
    <row r="1850" spans="3:5" x14ac:dyDescent="0.25">
      <c r="C1850" s="169"/>
      <c r="D1850" s="169"/>
      <c r="E1850" s="15"/>
    </row>
    <row r="1851" spans="3:5" x14ac:dyDescent="0.25">
      <c r="C1851" s="169"/>
      <c r="D1851" s="169"/>
      <c r="E1851" s="15"/>
    </row>
    <row r="1852" spans="3:5" x14ac:dyDescent="0.25">
      <c r="C1852" s="169"/>
      <c r="D1852" s="169"/>
      <c r="E1852" s="15"/>
    </row>
    <row r="1853" spans="3:5" x14ac:dyDescent="0.25">
      <c r="C1853" s="169"/>
      <c r="D1853" s="169"/>
      <c r="E1853" s="15"/>
    </row>
    <row r="1854" spans="3:5" x14ac:dyDescent="0.25">
      <c r="C1854" s="169"/>
      <c r="D1854" s="169"/>
      <c r="E1854" s="15"/>
    </row>
    <row r="1855" spans="3:5" x14ac:dyDescent="0.25">
      <c r="C1855" s="169"/>
      <c r="D1855" s="169"/>
      <c r="E1855" s="15"/>
    </row>
    <row r="1856" spans="3:5" x14ac:dyDescent="0.25">
      <c r="C1856" s="169"/>
      <c r="D1856" s="169"/>
      <c r="E1856" s="15"/>
    </row>
    <row r="1857" spans="3:5" x14ac:dyDescent="0.25">
      <c r="C1857" s="169"/>
      <c r="D1857" s="169"/>
      <c r="E1857" s="15"/>
    </row>
    <row r="1858" spans="3:5" x14ac:dyDescent="0.25">
      <c r="C1858" s="169"/>
      <c r="D1858" s="169"/>
      <c r="E1858" s="15"/>
    </row>
    <row r="1859" spans="3:5" x14ac:dyDescent="0.25">
      <c r="C1859" s="169"/>
      <c r="D1859" s="169"/>
      <c r="E1859" s="15"/>
    </row>
    <row r="1860" spans="3:5" x14ac:dyDescent="0.25">
      <c r="C1860" s="169"/>
      <c r="D1860" s="169"/>
      <c r="E1860" s="15"/>
    </row>
    <row r="1861" spans="3:5" x14ac:dyDescent="0.25">
      <c r="C1861" s="169"/>
      <c r="D1861" s="169"/>
      <c r="E1861" s="15"/>
    </row>
    <row r="1862" spans="3:5" x14ac:dyDescent="0.25">
      <c r="C1862" s="169"/>
      <c r="D1862" s="169"/>
      <c r="E1862" s="15"/>
    </row>
    <row r="1863" spans="3:5" x14ac:dyDescent="0.25">
      <c r="C1863" s="169"/>
      <c r="D1863" s="169"/>
      <c r="E1863" s="15"/>
    </row>
    <row r="1864" spans="3:5" x14ac:dyDescent="0.25">
      <c r="C1864" s="169"/>
      <c r="D1864" s="169"/>
      <c r="E1864" s="15"/>
    </row>
    <row r="1865" spans="3:5" x14ac:dyDescent="0.25">
      <c r="C1865" s="169"/>
      <c r="D1865" s="169"/>
      <c r="E1865" s="15"/>
    </row>
    <row r="1866" spans="3:5" x14ac:dyDescent="0.25">
      <c r="C1866" s="169"/>
      <c r="D1866" s="169"/>
      <c r="E1866" s="15"/>
    </row>
    <row r="1867" spans="3:5" x14ac:dyDescent="0.25">
      <c r="C1867" s="169"/>
      <c r="D1867" s="169"/>
      <c r="E1867" s="15"/>
    </row>
    <row r="1868" spans="3:5" x14ac:dyDescent="0.25">
      <c r="C1868" s="169"/>
      <c r="D1868" s="169"/>
      <c r="E1868" s="15"/>
    </row>
    <row r="1869" spans="3:5" x14ac:dyDescent="0.25">
      <c r="C1869" s="169"/>
      <c r="D1869" s="169"/>
      <c r="E1869" s="15"/>
    </row>
    <row r="1870" spans="3:5" x14ac:dyDescent="0.25">
      <c r="C1870" s="169"/>
      <c r="D1870" s="169"/>
      <c r="E1870" s="15"/>
    </row>
    <row r="1871" spans="3:5" x14ac:dyDescent="0.25">
      <c r="C1871" s="169"/>
      <c r="D1871" s="169"/>
      <c r="E1871" s="15"/>
    </row>
    <row r="1872" spans="3:5" x14ac:dyDescent="0.25">
      <c r="C1872" s="169"/>
      <c r="D1872" s="169"/>
      <c r="E1872" s="15"/>
    </row>
    <row r="1873" spans="3:5" x14ac:dyDescent="0.25">
      <c r="C1873" s="169"/>
      <c r="D1873" s="169"/>
      <c r="E1873" s="15"/>
    </row>
    <row r="1874" spans="3:5" x14ac:dyDescent="0.25">
      <c r="C1874" s="169"/>
      <c r="D1874" s="169"/>
      <c r="E1874" s="15"/>
    </row>
    <row r="1875" spans="3:5" x14ac:dyDescent="0.25">
      <c r="C1875" s="169"/>
      <c r="D1875" s="169"/>
      <c r="E1875" s="15"/>
    </row>
    <row r="1876" spans="3:5" x14ac:dyDescent="0.25">
      <c r="C1876" s="169"/>
      <c r="D1876" s="169"/>
      <c r="E1876" s="15"/>
    </row>
    <row r="1877" spans="3:5" x14ac:dyDescent="0.25">
      <c r="C1877" s="169"/>
      <c r="D1877" s="169"/>
      <c r="E1877" s="15"/>
    </row>
    <row r="1878" spans="3:5" x14ac:dyDescent="0.25">
      <c r="C1878" s="169"/>
      <c r="D1878" s="169"/>
      <c r="E1878" s="15"/>
    </row>
    <row r="1879" spans="3:5" x14ac:dyDescent="0.25">
      <c r="C1879" s="169"/>
      <c r="D1879" s="169"/>
      <c r="E1879" s="15"/>
    </row>
    <row r="1880" spans="3:5" x14ac:dyDescent="0.25">
      <c r="C1880" s="169"/>
      <c r="D1880" s="169"/>
      <c r="E1880" s="15"/>
    </row>
    <row r="1881" spans="3:5" x14ac:dyDescent="0.25">
      <c r="C1881" s="169"/>
      <c r="D1881" s="169"/>
      <c r="E1881" s="15"/>
    </row>
    <row r="1882" spans="3:5" x14ac:dyDescent="0.25">
      <c r="C1882" s="169"/>
      <c r="D1882" s="169"/>
      <c r="E1882" s="15"/>
    </row>
    <row r="1883" spans="3:5" x14ac:dyDescent="0.25">
      <c r="C1883" s="169"/>
      <c r="D1883" s="169"/>
      <c r="E1883" s="15"/>
    </row>
    <row r="1884" spans="3:5" x14ac:dyDescent="0.25">
      <c r="C1884" s="169"/>
      <c r="D1884" s="169"/>
      <c r="E1884" s="15"/>
    </row>
    <row r="1885" spans="3:5" x14ac:dyDescent="0.25">
      <c r="C1885" s="169"/>
      <c r="D1885" s="169"/>
      <c r="E1885" s="15"/>
    </row>
    <row r="1886" spans="3:5" x14ac:dyDescent="0.25">
      <c r="C1886" s="169"/>
      <c r="D1886" s="169"/>
      <c r="E1886" s="15"/>
    </row>
    <row r="1887" spans="3:5" x14ac:dyDescent="0.25">
      <c r="C1887" s="169"/>
      <c r="D1887" s="169"/>
      <c r="E1887" s="15"/>
    </row>
    <row r="1888" spans="3:5" x14ac:dyDescent="0.25">
      <c r="C1888" s="169"/>
      <c r="D1888" s="169"/>
      <c r="E1888" s="15"/>
    </row>
    <row r="1889" spans="3:5" x14ac:dyDescent="0.25">
      <c r="C1889" s="169"/>
      <c r="D1889" s="169"/>
      <c r="E1889" s="15"/>
    </row>
    <row r="1890" spans="3:5" x14ac:dyDescent="0.25">
      <c r="C1890" s="169"/>
      <c r="D1890" s="169"/>
      <c r="E1890" s="15"/>
    </row>
    <row r="1891" spans="3:5" x14ac:dyDescent="0.25">
      <c r="C1891" s="169"/>
      <c r="D1891" s="169"/>
      <c r="E1891" s="15"/>
    </row>
    <row r="1892" spans="3:5" x14ac:dyDescent="0.25">
      <c r="C1892" s="169"/>
      <c r="D1892" s="169"/>
      <c r="E1892" s="15"/>
    </row>
    <row r="1893" spans="3:5" x14ac:dyDescent="0.25">
      <c r="C1893" s="169"/>
      <c r="D1893" s="169"/>
      <c r="E1893" s="15"/>
    </row>
    <row r="1894" spans="3:5" x14ac:dyDescent="0.25">
      <c r="C1894" s="169"/>
      <c r="D1894" s="169"/>
      <c r="E1894" s="15"/>
    </row>
    <row r="1895" spans="3:5" x14ac:dyDescent="0.25">
      <c r="C1895" s="169"/>
      <c r="D1895" s="169"/>
      <c r="E1895" s="15"/>
    </row>
    <row r="1896" spans="3:5" x14ac:dyDescent="0.25">
      <c r="C1896" s="169"/>
      <c r="D1896" s="169"/>
      <c r="E1896" s="15"/>
    </row>
    <row r="1897" spans="3:5" x14ac:dyDescent="0.25">
      <c r="C1897" s="169"/>
      <c r="D1897" s="169"/>
      <c r="E1897" s="15"/>
    </row>
    <row r="1898" spans="3:5" x14ac:dyDescent="0.25">
      <c r="C1898" s="169"/>
      <c r="D1898" s="169"/>
      <c r="E1898" s="15"/>
    </row>
    <row r="1899" spans="3:5" x14ac:dyDescent="0.25">
      <c r="C1899" s="169"/>
      <c r="D1899" s="169"/>
      <c r="E1899" s="15"/>
    </row>
    <row r="1900" spans="3:5" x14ac:dyDescent="0.25">
      <c r="C1900" s="169"/>
      <c r="D1900" s="169"/>
      <c r="E1900" s="15"/>
    </row>
    <row r="1901" spans="3:5" x14ac:dyDescent="0.25">
      <c r="C1901" s="169"/>
      <c r="D1901" s="169"/>
      <c r="E1901" s="15"/>
    </row>
    <row r="1902" spans="3:5" x14ac:dyDescent="0.25">
      <c r="C1902" s="169"/>
      <c r="D1902" s="169"/>
      <c r="E1902" s="15"/>
    </row>
    <row r="1903" spans="3:5" x14ac:dyDescent="0.25">
      <c r="C1903" s="169"/>
      <c r="D1903" s="169"/>
      <c r="E1903" s="15"/>
    </row>
    <row r="1904" spans="3:5" x14ac:dyDescent="0.25">
      <c r="C1904" s="169"/>
      <c r="D1904" s="169"/>
      <c r="E1904" s="15"/>
    </row>
    <row r="1905" spans="3:5" x14ac:dyDescent="0.25">
      <c r="C1905" s="169"/>
      <c r="D1905" s="169"/>
      <c r="E1905" s="15"/>
    </row>
    <row r="1906" spans="3:5" x14ac:dyDescent="0.25">
      <c r="C1906" s="169"/>
      <c r="D1906" s="169"/>
      <c r="E1906" s="15"/>
    </row>
    <row r="1907" spans="3:5" x14ac:dyDescent="0.25">
      <c r="C1907" s="169"/>
      <c r="D1907" s="169"/>
      <c r="E1907" s="15"/>
    </row>
    <row r="1908" spans="3:5" x14ac:dyDescent="0.25">
      <c r="C1908" s="169"/>
      <c r="D1908" s="169"/>
      <c r="E1908" s="15"/>
    </row>
    <row r="1909" spans="3:5" x14ac:dyDescent="0.25">
      <c r="C1909" s="169"/>
      <c r="D1909" s="169"/>
      <c r="E1909" s="15"/>
    </row>
    <row r="1910" spans="3:5" x14ac:dyDescent="0.25">
      <c r="C1910" s="169"/>
      <c r="D1910" s="169"/>
      <c r="E1910" s="15"/>
    </row>
    <row r="1911" spans="3:5" x14ac:dyDescent="0.25">
      <c r="C1911" s="169"/>
      <c r="D1911" s="169"/>
      <c r="E1911" s="15"/>
    </row>
    <row r="1912" spans="3:5" x14ac:dyDescent="0.25">
      <c r="C1912" s="169"/>
      <c r="D1912" s="169"/>
      <c r="E1912" s="15"/>
    </row>
    <row r="1913" spans="3:5" x14ac:dyDescent="0.25">
      <c r="C1913" s="169"/>
      <c r="D1913" s="169"/>
      <c r="E1913" s="15"/>
    </row>
    <row r="1914" spans="3:5" x14ac:dyDescent="0.25">
      <c r="C1914" s="169"/>
      <c r="D1914" s="169"/>
      <c r="E1914" s="15"/>
    </row>
    <row r="1915" spans="3:5" x14ac:dyDescent="0.25">
      <c r="C1915" s="169"/>
      <c r="D1915" s="169"/>
      <c r="E1915" s="15"/>
    </row>
    <row r="1916" spans="3:5" x14ac:dyDescent="0.25">
      <c r="C1916" s="169"/>
      <c r="D1916" s="169"/>
      <c r="E1916" s="15"/>
    </row>
    <row r="1917" spans="3:5" x14ac:dyDescent="0.25">
      <c r="C1917" s="169"/>
      <c r="D1917" s="169"/>
      <c r="E1917" s="15"/>
    </row>
    <row r="1918" spans="3:5" x14ac:dyDescent="0.25">
      <c r="C1918" s="169"/>
      <c r="D1918" s="169"/>
      <c r="E1918" s="15"/>
    </row>
    <row r="1919" spans="3:5" x14ac:dyDescent="0.25">
      <c r="C1919" s="169"/>
      <c r="D1919" s="169"/>
      <c r="E1919" s="15"/>
    </row>
    <row r="1920" spans="3:5" x14ac:dyDescent="0.25">
      <c r="C1920" s="169"/>
      <c r="D1920" s="169"/>
      <c r="E1920" s="15"/>
    </row>
    <row r="1921" spans="3:5" x14ac:dyDescent="0.25">
      <c r="C1921" s="169"/>
      <c r="D1921" s="169"/>
      <c r="E1921" s="15"/>
    </row>
    <row r="1922" spans="3:5" x14ac:dyDescent="0.25">
      <c r="C1922" s="169"/>
      <c r="D1922" s="169"/>
      <c r="E1922" s="15"/>
    </row>
    <row r="1923" spans="3:5" x14ac:dyDescent="0.25">
      <c r="C1923" s="169"/>
      <c r="D1923" s="169"/>
      <c r="E1923" s="15"/>
    </row>
    <row r="1924" spans="3:5" x14ac:dyDescent="0.25">
      <c r="C1924" s="169"/>
      <c r="D1924" s="169"/>
      <c r="E1924" s="15"/>
    </row>
    <row r="1925" spans="3:5" x14ac:dyDescent="0.25">
      <c r="C1925" s="169"/>
      <c r="D1925" s="169"/>
      <c r="E1925" s="15"/>
    </row>
    <row r="1926" spans="3:5" x14ac:dyDescent="0.25">
      <c r="C1926" s="169"/>
      <c r="D1926" s="169"/>
      <c r="E1926" s="15"/>
    </row>
    <row r="1927" spans="3:5" x14ac:dyDescent="0.25">
      <c r="C1927" s="169"/>
      <c r="D1927" s="169"/>
      <c r="E1927" s="15"/>
    </row>
    <row r="1928" spans="3:5" x14ac:dyDescent="0.25">
      <c r="C1928" s="169"/>
      <c r="D1928" s="169"/>
      <c r="E1928" s="15"/>
    </row>
    <row r="1929" spans="3:5" x14ac:dyDescent="0.25">
      <c r="C1929" s="169"/>
      <c r="D1929" s="169"/>
      <c r="E1929" s="15"/>
    </row>
    <row r="1930" spans="3:5" x14ac:dyDescent="0.25">
      <c r="C1930" s="169"/>
      <c r="D1930" s="169"/>
      <c r="E1930" s="15"/>
    </row>
    <row r="1931" spans="3:5" x14ac:dyDescent="0.25">
      <c r="C1931" s="169"/>
      <c r="D1931" s="169"/>
      <c r="E1931" s="15"/>
    </row>
    <row r="1932" spans="3:5" x14ac:dyDescent="0.25">
      <c r="C1932" s="169"/>
      <c r="D1932" s="169"/>
      <c r="E1932" s="15"/>
    </row>
    <row r="1933" spans="3:5" x14ac:dyDescent="0.25">
      <c r="C1933" s="169"/>
      <c r="D1933" s="169"/>
      <c r="E1933" s="15"/>
    </row>
    <row r="1934" spans="3:5" x14ac:dyDescent="0.25">
      <c r="C1934" s="169"/>
      <c r="D1934" s="169"/>
      <c r="E1934" s="15"/>
    </row>
    <row r="1935" spans="3:5" x14ac:dyDescent="0.25">
      <c r="C1935" s="169"/>
      <c r="D1935" s="169"/>
      <c r="E1935" s="15"/>
    </row>
    <row r="1936" spans="3:5" x14ac:dyDescent="0.25">
      <c r="C1936" s="169"/>
      <c r="D1936" s="169"/>
      <c r="E1936" s="15"/>
    </row>
    <row r="1937" spans="3:5" x14ac:dyDescent="0.25">
      <c r="C1937" s="169"/>
      <c r="D1937" s="169"/>
      <c r="E1937" s="15"/>
    </row>
    <row r="1938" spans="3:5" x14ac:dyDescent="0.25">
      <c r="C1938" s="169"/>
      <c r="D1938" s="169"/>
      <c r="E1938" s="15"/>
    </row>
    <row r="1939" spans="3:5" x14ac:dyDescent="0.25">
      <c r="C1939" s="169"/>
      <c r="D1939" s="169"/>
      <c r="E1939" s="15"/>
    </row>
    <row r="1940" spans="3:5" x14ac:dyDescent="0.25">
      <c r="C1940" s="169"/>
      <c r="D1940" s="169"/>
      <c r="E1940" s="15"/>
    </row>
    <row r="1941" spans="3:5" x14ac:dyDescent="0.25">
      <c r="C1941" s="169"/>
      <c r="D1941" s="169"/>
      <c r="E1941" s="15"/>
    </row>
    <row r="1942" spans="3:5" x14ac:dyDescent="0.25">
      <c r="C1942" s="169"/>
      <c r="D1942" s="169"/>
      <c r="E1942" s="15"/>
    </row>
    <row r="1943" spans="3:5" x14ac:dyDescent="0.25">
      <c r="C1943" s="169"/>
      <c r="D1943" s="169"/>
      <c r="E1943" s="15"/>
    </row>
    <row r="1944" spans="3:5" x14ac:dyDescent="0.25">
      <c r="C1944" s="169"/>
      <c r="D1944" s="169"/>
      <c r="E1944" s="15"/>
    </row>
    <row r="1945" spans="3:5" x14ac:dyDescent="0.25">
      <c r="C1945" s="169"/>
      <c r="D1945" s="169"/>
      <c r="E1945" s="15"/>
    </row>
    <row r="1946" spans="3:5" x14ac:dyDescent="0.25">
      <c r="C1946" s="169"/>
      <c r="D1946" s="169"/>
      <c r="E1946" s="15"/>
    </row>
    <row r="1947" spans="3:5" x14ac:dyDescent="0.25">
      <c r="C1947" s="169"/>
      <c r="D1947" s="169"/>
      <c r="E1947" s="15"/>
    </row>
    <row r="1948" spans="3:5" x14ac:dyDescent="0.25">
      <c r="C1948" s="169"/>
      <c r="D1948" s="169"/>
      <c r="E1948" s="15"/>
    </row>
    <row r="1949" spans="3:5" x14ac:dyDescent="0.25">
      <c r="C1949" s="169"/>
      <c r="D1949" s="169"/>
      <c r="E1949" s="15"/>
    </row>
    <row r="1950" spans="3:5" x14ac:dyDescent="0.25">
      <c r="C1950" s="169"/>
      <c r="D1950" s="169"/>
      <c r="E1950" s="15"/>
    </row>
    <row r="1951" spans="3:5" x14ac:dyDescent="0.25">
      <c r="C1951" s="169"/>
      <c r="D1951" s="169"/>
      <c r="E1951" s="15"/>
    </row>
    <row r="1952" spans="3:5" x14ac:dyDescent="0.25">
      <c r="C1952" s="169"/>
      <c r="D1952" s="169"/>
      <c r="E1952" s="15"/>
    </row>
    <row r="1953" spans="3:5" x14ac:dyDescent="0.25">
      <c r="C1953" s="169"/>
      <c r="D1953" s="169"/>
      <c r="E1953" s="15"/>
    </row>
    <row r="1954" spans="3:5" x14ac:dyDescent="0.25">
      <c r="C1954" s="169"/>
      <c r="D1954" s="169"/>
      <c r="E1954" s="15"/>
    </row>
    <row r="1955" spans="3:5" x14ac:dyDescent="0.25">
      <c r="C1955" s="169"/>
      <c r="D1955" s="169"/>
      <c r="E1955" s="15"/>
    </row>
    <row r="1956" spans="3:5" x14ac:dyDescent="0.25">
      <c r="C1956" s="169"/>
      <c r="D1956" s="169"/>
      <c r="E1956" s="15"/>
    </row>
    <row r="1957" spans="3:5" x14ac:dyDescent="0.25">
      <c r="C1957" s="169"/>
      <c r="D1957" s="169"/>
      <c r="E1957" s="15"/>
    </row>
    <row r="1958" spans="3:5" x14ac:dyDescent="0.25">
      <c r="C1958" s="169"/>
      <c r="D1958" s="169"/>
      <c r="E1958" s="15"/>
    </row>
    <row r="1959" spans="3:5" x14ac:dyDescent="0.25">
      <c r="C1959" s="169"/>
      <c r="D1959" s="169"/>
      <c r="E1959" s="15"/>
    </row>
    <row r="1960" spans="3:5" x14ac:dyDescent="0.25">
      <c r="C1960" s="169"/>
      <c r="D1960" s="169"/>
      <c r="E1960" s="15"/>
    </row>
    <row r="1961" spans="3:5" x14ac:dyDescent="0.25">
      <c r="C1961" s="169"/>
      <c r="D1961" s="169"/>
      <c r="E1961" s="15"/>
    </row>
    <row r="1962" spans="3:5" x14ac:dyDescent="0.25">
      <c r="C1962" s="169"/>
      <c r="D1962" s="169"/>
      <c r="E1962" s="15"/>
    </row>
    <row r="1963" spans="3:5" x14ac:dyDescent="0.25">
      <c r="C1963" s="169"/>
      <c r="D1963" s="169"/>
      <c r="E1963" s="15"/>
    </row>
    <row r="1964" spans="3:5" x14ac:dyDescent="0.25">
      <c r="C1964" s="169"/>
      <c r="D1964" s="169"/>
      <c r="E1964" s="15"/>
    </row>
    <row r="1965" spans="3:5" x14ac:dyDescent="0.25">
      <c r="C1965" s="169"/>
      <c r="D1965" s="169"/>
      <c r="E1965" s="15"/>
    </row>
    <row r="1966" spans="3:5" x14ac:dyDescent="0.25">
      <c r="C1966" s="169"/>
      <c r="D1966" s="169"/>
      <c r="E1966" s="15"/>
    </row>
    <row r="1967" spans="3:5" x14ac:dyDescent="0.25">
      <c r="C1967" s="169"/>
      <c r="D1967" s="169"/>
      <c r="E1967" s="15"/>
    </row>
    <row r="1968" spans="3:5" x14ac:dyDescent="0.25">
      <c r="C1968" s="169"/>
      <c r="D1968" s="169"/>
      <c r="E1968" s="15"/>
    </row>
    <row r="1969" spans="3:5" x14ac:dyDescent="0.25">
      <c r="C1969" s="169"/>
      <c r="D1969" s="169"/>
      <c r="E1969" s="15"/>
    </row>
    <row r="1970" spans="3:5" x14ac:dyDescent="0.25">
      <c r="C1970" s="169"/>
      <c r="D1970" s="169"/>
      <c r="E1970" s="15"/>
    </row>
    <row r="1971" spans="3:5" x14ac:dyDescent="0.25">
      <c r="C1971" s="169"/>
      <c r="D1971" s="169"/>
      <c r="E1971" s="15"/>
    </row>
    <row r="1972" spans="3:5" x14ac:dyDescent="0.25">
      <c r="C1972" s="169"/>
      <c r="D1972" s="169"/>
      <c r="E1972" s="15"/>
    </row>
    <row r="1973" spans="3:5" x14ac:dyDescent="0.25">
      <c r="C1973" s="169"/>
      <c r="D1973" s="169"/>
      <c r="E1973" s="15"/>
    </row>
    <row r="1974" spans="3:5" x14ac:dyDescent="0.25">
      <c r="C1974" s="169"/>
      <c r="D1974" s="169"/>
      <c r="E1974" s="15"/>
    </row>
    <row r="1975" spans="3:5" x14ac:dyDescent="0.25">
      <c r="C1975" s="169"/>
      <c r="D1975" s="169"/>
      <c r="E1975" s="15"/>
    </row>
    <row r="1976" spans="3:5" x14ac:dyDescent="0.25">
      <c r="C1976" s="169"/>
      <c r="D1976" s="169"/>
      <c r="E1976" s="15"/>
    </row>
    <row r="1977" spans="3:5" x14ac:dyDescent="0.25">
      <c r="C1977" s="169"/>
      <c r="D1977" s="169"/>
      <c r="E1977" s="15"/>
    </row>
    <row r="1978" spans="3:5" x14ac:dyDescent="0.25">
      <c r="C1978" s="169"/>
      <c r="D1978" s="169"/>
      <c r="E1978" s="15"/>
    </row>
    <row r="1979" spans="3:5" x14ac:dyDescent="0.25">
      <c r="C1979" s="169"/>
      <c r="D1979" s="169"/>
      <c r="E1979" s="15"/>
    </row>
    <row r="1980" spans="3:5" x14ac:dyDescent="0.25">
      <c r="C1980" s="169"/>
      <c r="D1980" s="169"/>
      <c r="E1980" s="15"/>
    </row>
    <row r="1981" spans="3:5" x14ac:dyDescent="0.25">
      <c r="C1981" s="169"/>
      <c r="D1981" s="169"/>
      <c r="E1981" s="15"/>
    </row>
    <row r="1982" spans="3:5" x14ac:dyDescent="0.25">
      <c r="C1982" s="169"/>
      <c r="D1982" s="169"/>
      <c r="E1982" s="15"/>
    </row>
    <row r="1983" spans="3:5" x14ac:dyDescent="0.25">
      <c r="C1983" s="169"/>
      <c r="D1983" s="169"/>
      <c r="E1983" s="15"/>
    </row>
    <row r="1984" spans="3:5" x14ac:dyDescent="0.25">
      <c r="C1984" s="169"/>
      <c r="D1984" s="169"/>
      <c r="E1984" s="15"/>
    </row>
    <row r="1985" spans="3:5" x14ac:dyDescent="0.25">
      <c r="C1985" s="169"/>
      <c r="D1985" s="169"/>
      <c r="E1985" s="15"/>
    </row>
    <row r="1986" spans="3:5" x14ac:dyDescent="0.25">
      <c r="C1986" s="169"/>
      <c r="D1986" s="169"/>
      <c r="E1986" s="15"/>
    </row>
    <row r="1987" spans="3:5" x14ac:dyDescent="0.25">
      <c r="C1987" s="169"/>
      <c r="D1987" s="169"/>
      <c r="E1987" s="15"/>
    </row>
    <row r="1988" spans="3:5" x14ac:dyDescent="0.25">
      <c r="C1988" s="169"/>
      <c r="D1988" s="169"/>
      <c r="E1988" s="15"/>
    </row>
    <row r="1989" spans="3:5" x14ac:dyDescent="0.25">
      <c r="C1989" s="169"/>
      <c r="D1989" s="169"/>
      <c r="E1989" s="15"/>
    </row>
    <row r="1990" spans="3:5" x14ac:dyDescent="0.25">
      <c r="C1990" s="169"/>
      <c r="D1990" s="169"/>
      <c r="E1990" s="15"/>
    </row>
    <row r="1991" spans="3:5" x14ac:dyDescent="0.25">
      <c r="C1991" s="169"/>
      <c r="D1991" s="169"/>
      <c r="E1991" s="15"/>
    </row>
    <row r="1992" spans="3:5" x14ac:dyDescent="0.25">
      <c r="C1992" s="169"/>
      <c r="D1992" s="169"/>
      <c r="E1992" s="15"/>
    </row>
    <row r="1993" spans="3:5" x14ac:dyDescent="0.25">
      <c r="C1993" s="169"/>
      <c r="D1993" s="169"/>
      <c r="E1993" s="15"/>
    </row>
    <row r="1994" spans="3:5" x14ac:dyDescent="0.25">
      <c r="C1994" s="169"/>
      <c r="D1994" s="169"/>
      <c r="E1994" s="15"/>
    </row>
    <row r="1995" spans="3:5" x14ac:dyDescent="0.25">
      <c r="C1995" s="169"/>
      <c r="D1995" s="169"/>
      <c r="E1995" s="15"/>
    </row>
    <row r="1996" spans="3:5" x14ac:dyDescent="0.25">
      <c r="C1996" s="169"/>
      <c r="D1996" s="169"/>
      <c r="E1996" s="15"/>
    </row>
    <row r="1997" spans="3:5" x14ac:dyDescent="0.25">
      <c r="C1997" s="169"/>
      <c r="D1997" s="169"/>
      <c r="E1997" s="15"/>
    </row>
    <row r="1998" spans="3:5" x14ac:dyDescent="0.25">
      <c r="C1998" s="169"/>
      <c r="D1998" s="169"/>
      <c r="E1998" s="15"/>
    </row>
    <row r="1999" spans="3:5" x14ac:dyDescent="0.25">
      <c r="C1999" s="169"/>
      <c r="D1999" s="169"/>
      <c r="E1999" s="15"/>
    </row>
    <row r="2000" spans="3:5" x14ac:dyDescent="0.25">
      <c r="C2000" s="169"/>
      <c r="D2000" s="169"/>
      <c r="E2000" s="15"/>
    </row>
    <row r="2001" spans="3:5" x14ac:dyDescent="0.25">
      <c r="C2001" s="169"/>
      <c r="D2001" s="169"/>
      <c r="E2001" s="15"/>
    </row>
    <row r="2002" spans="3:5" x14ac:dyDescent="0.25">
      <c r="C2002" s="169"/>
      <c r="D2002" s="169"/>
      <c r="E2002" s="15"/>
    </row>
    <row r="2003" spans="3:5" x14ac:dyDescent="0.25">
      <c r="C2003" s="169"/>
      <c r="D2003" s="169"/>
      <c r="E2003" s="15"/>
    </row>
    <row r="2004" spans="3:5" x14ac:dyDescent="0.25">
      <c r="C2004" s="169"/>
      <c r="D2004" s="169"/>
      <c r="E2004" s="15"/>
    </row>
    <row r="2005" spans="3:5" x14ac:dyDescent="0.25">
      <c r="C2005" s="169"/>
      <c r="D2005" s="169"/>
      <c r="E2005" s="15"/>
    </row>
    <row r="2006" spans="3:5" x14ac:dyDescent="0.25">
      <c r="C2006" s="169"/>
      <c r="D2006" s="169"/>
      <c r="E2006" s="15"/>
    </row>
    <row r="2007" spans="3:5" x14ac:dyDescent="0.25">
      <c r="C2007" s="169"/>
      <c r="D2007" s="169"/>
      <c r="E2007" s="15"/>
    </row>
    <row r="2008" spans="3:5" x14ac:dyDescent="0.25">
      <c r="C2008" s="169"/>
      <c r="D2008" s="169"/>
      <c r="E2008" s="15"/>
    </row>
    <row r="2009" spans="3:5" x14ac:dyDescent="0.25">
      <c r="C2009" s="169"/>
      <c r="D2009" s="169"/>
      <c r="E2009" s="15"/>
    </row>
    <row r="2010" spans="3:5" x14ac:dyDescent="0.25">
      <c r="C2010" s="169"/>
      <c r="D2010" s="169"/>
      <c r="E2010" s="15"/>
    </row>
    <row r="2011" spans="3:5" x14ac:dyDescent="0.25">
      <c r="C2011" s="169"/>
      <c r="D2011" s="169"/>
      <c r="E2011" s="15"/>
    </row>
    <row r="2012" spans="3:5" x14ac:dyDescent="0.25">
      <c r="C2012" s="169"/>
      <c r="D2012" s="169"/>
      <c r="E2012" s="15"/>
    </row>
    <row r="2013" spans="3:5" x14ac:dyDescent="0.25">
      <c r="C2013" s="169"/>
      <c r="D2013" s="169"/>
      <c r="E2013" s="15"/>
    </row>
    <row r="2014" spans="3:5" x14ac:dyDescent="0.25">
      <c r="C2014" s="169"/>
      <c r="D2014" s="169"/>
      <c r="E2014" s="15"/>
    </row>
    <row r="2015" spans="3:5" x14ac:dyDescent="0.25">
      <c r="C2015" s="169"/>
      <c r="D2015" s="169"/>
      <c r="E2015" s="15"/>
    </row>
    <row r="2016" spans="3:5" x14ac:dyDescent="0.25">
      <c r="C2016" s="169"/>
      <c r="D2016" s="169"/>
      <c r="E2016" s="15"/>
    </row>
    <row r="2017" spans="3:5" x14ac:dyDescent="0.25">
      <c r="C2017" s="169"/>
      <c r="D2017" s="169"/>
      <c r="E2017" s="15"/>
    </row>
    <row r="2018" spans="3:5" x14ac:dyDescent="0.25">
      <c r="C2018" s="169"/>
      <c r="D2018" s="169"/>
      <c r="E2018" s="15"/>
    </row>
    <row r="2019" spans="3:5" x14ac:dyDescent="0.25">
      <c r="C2019" s="169"/>
      <c r="D2019" s="169"/>
      <c r="E2019" s="15"/>
    </row>
    <row r="2020" spans="3:5" x14ac:dyDescent="0.25">
      <c r="C2020" s="169"/>
      <c r="D2020" s="169"/>
      <c r="E2020" s="15"/>
    </row>
    <row r="2021" spans="3:5" x14ac:dyDescent="0.25">
      <c r="C2021" s="169"/>
      <c r="D2021" s="169"/>
      <c r="E2021" s="15"/>
    </row>
    <row r="2022" spans="3:5" x14ac:dyDescent="0.25">
      <c r="C2022" s="169"/>
      <c r="D2022" s="169"/>
      <c r="E2022" s="15"/>
    </row>
    <row r="2023" spans="3:5" x14ac:dyDescent="0.25">
      <c r="C2023" s="169"/>
      <c r="D2023" s="169"/>
      <c r="E2023" s="15"/>
    </row>
    <row r="2024" spans="3:5" x14ac:dyDescent="0.25">
      <c r="C2024" s="169"/>
      <c r="D2024" s="169"/>
      <c r="E2024" s="15"/>
    </row>
    <row r="2025" spans="3:5" x14ac:dyDescent="0.25">
      <c r="C2025" s="169"/>
      <c r="D2025" s="169"/>
      <c r="E2025" s="15"/>
    </row>
    <row r="2026" spans="3:5" x14ac:dyDescent="0.25">
      <c r="C2026" s="169"/>
      <c r="D2026" s="169"/>
      <c r="E2026" s="15"/>
    </row>
    <row r="2027" spans="3:5" x14ac:dyDescent="0.25">
      <c r="C2027" s="169"/>
      <c r="D2027" s="169"/>
      <c r="E2027" s="15"/>
    </row>
    <row r="2028" spans="3:5" x14ac:dyDescent="0.25">
      <c r="C2028" s="169"/>
      <c r="D2028" s="169"/>
      <c r="E2028" s="15"/>
    </row>
    <row r="2029" spans="3:5" x14ac:dyDescent="0.25">
      <c r="C2029" s="169"/>
      <c r="D2029" s="169"/>
      <c r="E2029" s="15"/>
    </row>
    <row r="2030" spans="3:5" x14ac:dyDescent="0.25">
      <c r="C2030" s="169"/>
      <c r="D2030" s="169"/>
      <c r="E2030" s="15"/>
    </row>
    <row r="2031" spans="3:5" x14ac:dyDescent="0.25">
      <c r="C2031" s="169"/>
      <c r="D2031" s="169"/>
      <c r="E2031" s="15"/>
    </row>
    <row r="2032" spans="3:5" x14ac:dyDescent="0.25">
      <c r="C2032" s="169"/>
      <c r="D2032" s="169"/>
      <c r="E2032" s="15"/>
    </row>
    <row r="2033" spans="3:5" x14ac:dyDescent="0.25">
      <c r="C2033" s="169"/>
      <c r="D2033" s="169"/>
      <c r="E2033" s="15"/>
    </row>
    <row r="2034" spans="3:5" x14ac:dyDescent="0.25">
      <c r="C2034" s="169"/>
      <c r="D2034" s="169"/>
      <c r="E2034" s="15"/>
    </row>
    <row r="2035" spans="3:5" x14ac:dyDescent="0.25">
      <c r="C2035" s="169"/>
      <c r="D2035" s="169"/>
      <c r="E2035" s="15"/>
    </row>
    <row r="2036" spans="3:5" x14ac:dyDescent="0.25">
      <c r="C2036" s="169"/>
      <c r="D2036" s="169"/>
      <c r="E2036" s="15"/>
    </row>
    <row r="2037" spans="3:5" x14ac:dyDescent="0.25">
      <c r="C2037" s="169"/>
      <c r="D2037" s="169"/>
      <c r="E2037" s="15"/>
    </row>
    <row r="2038" spans="3:5" x14ac:dyDescent="0.25">
      <c r="C2038" s="169"/>
      <c r="D2038" s="169"/>
      <c r="E2038" s="15"/>
    </row>
    <row r="2039" spans="3:5" x14ac:dyDescent="0.25">
      <c r="C2039" s="169"/>
      <c r="D2039" s="169"/>
      <c r="E2039" s="15"/>
    </row>
  </sheetData>
  <mergeCells count="9">
    <mergeCell ref="I10:I11"/>
    <mergeCell ref="A1:A4"/>
    <mergeCell ref="C2:C3"/>
    <mergeCell ref="E2:E3"/>
    <mergeCell ref="G2:G3"/>
    <mergeCell ref="A9:A12"/>
    <mergeCell ref="C10:C11"/>
    <mergeCell ref="E10:E11"/>
    <mergeCell ref="G10:G11"/>
  </mergeCells>
  <pageMargins left="0.97" right="0.25" top="0.75" bottom="0.75" header="0.36" footer="0.3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9"/>
  <sheetViews>
    <sheetView workbookViewId="0">
      <selection sqref="A1:I31"/>
    </sheetView>
  </sheetViews>
  <sheetFormatPr defaultRowHeight="15" x14ac:dyDescent="0.25"/>
  <sheetData>
    <row r="9" spans="6:6" x14ac:dyDescent="0.25">
      <c r="F9" s="5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РАСЧЕТЫ</vt:lpstr>
      <vt:lpstr>КОНЦЕНТРАЦИИ_на_ПЕЧАТЬ</vt:lpstr>
      <vt:lpstr>Таблицы ВЭС_vv</vt:lpstr>
      <vt:lpstr>ВЭС_рабоч</vt:lpstr>
      <vt:lpstr>КОНЦЕНТРАЦИИ_на_ПЕЧАТЬ метанол</vt:lpstr>
      <vt:lpstr>Sheet1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Alena Kavalenka</cp:lastModifiedBy>
  <cp:lastPrinted>2024-04-23T13:40:17Z</cp:lastPrinted>
  <dcterms:created xsi:type="dcterms:W3CDTF">2024-03-26T11:24:32Z</dcterms:created>
  <dcterms:modified xsi:type="dcterms:W3CDTF">2025-05-15T14:23:36Z</dcterms:modified>
</cp:coreProperties>
</file>